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4650" windowHeight="4200" tabRatio="885" activeTab="9"/>
  </bookViews>
  <sheets>
    <sheet name="Corr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IRRF" sheetId="9" r:id="rId9"/>
    <sheet name="Conc" sheetId="10" r:id="rId10"/>
  </sheets>
  <definedNames>
    <definedName name="_xlnm.Print_Area" localSheetId="1">'01'!$A$1:$M$37</definedName>
    <definedName name="_xlnm.Print_Area" localSheetId="2">'02'!$A$1:$H$37</definedName>
    <definedName name="_xlnm.Print_Area" localSheetId="3">'03'!$A$1:$I$24</definedName>
    <definedName name="_xlnm.Print_Area" localSheetId="4">'04'!$A$1:$M$36</definedName>
    <definedName name="_xlnm.Print_Area" localSheetId="5">'05'!$A$1:$E$30</definedName>
    <definedName name="_xlnm.Print_Area" localSheetId="6">'06'!$A$1:$H$35</definedName>
    <definedName name="_xlnm.Print_Area" localSheetId="7">'07'!$A$1:$H$33</definedName>
    <definedName name="_xlnm.Print_Area" localSheetId="9">'Conc'!$A$1:$J$61</definedName>
    <definedName name="_xlnm.Print_Area" localSheetId="8">'IRRF'!$A$1:$C$59</definedName>
    <definedName name="_xlnm.Print_Titles" localSheetId="4">'04'!$1:$20</definedName>
  </definedNames>
  <calcPr fullCalcOnLoad="1" fullPrecision="0"/>
</workbook>
</file>

<file path=xl/sharedStrings.xml><?xml version="1.0" encoding="utf-8"?>
<sst xmlns="http://schemas.openxmlformats.org/spreadsheetml/2006/main" count="611" uniqueCount="289">
  <si>
    <t>Total</t>
  </si>
  <si>
    <t>Mês/Ano</t>
  </si>
  <si>
    <t>Juros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</si>
  <si>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</si>
  <si>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</si>
  <si>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</si>
  <si>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</si>
  <si>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</si>
  <si>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</si>
  <si>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</si>
  <si>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</si>
  <si>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</si>
  <si>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Valor</t>
  </si>
  <si>
    <t>Coeficiente</t>
  </si>
  <si>
    <t>Subtotal</t>
  </si>
  <si>
    <t>Principal</t>
  </si>
  <si>
    <t>Apurado</t>
  </si>
  <si>
    <t>Acumulado</t>
  </si>
  <si>
    <t>dos</t>
  </si>
  <si>
    <t>Principal,</t>
  </si>
  <si>
    <t>$</t>
  </si>
  <si>
    <t>do Débito</t>
  </si>
  <si>
    <t>Corrigido</t>
  </si>
  <si>
    <t xml:space="preserve">12% A.A. </t>
  </si>
  <si>
    <t>Trabalhista</t>
  </si>
  <si>
    <t xml:space="preserve">art. 39 - Lei </t>
  </si>
  <si>
    <t xml:space="preserve"> 8.177/91 de</t>
  </si>
  <si>
    <t>CONCLUSÃO</t>
  </si>
  <si>
    <t xml:space="preserve">        CONTEÚDO</t>
  </si>
  <si>
    <t>R$</t>
  </si>
  <si>
    <t>-</t>
  </si>
  <si>
    <t>Designação</t>
  </si>
  <si>
    <t>(C.5 x C.6)</t>
  </si>
  <si>
    <t>Juros Simples</t>
  </si>
  <si>
    <t>Salário</t>
  </si>
  <si>
    <t>Dias</t>
  </si>
  <si>
    <t>Valores</t>
  </si>
  <si>
    <t>Ávos</t>
  </si>
  <si>
    <t>VALORES</t>
  </si>
  <si>
    <t>APURADOS</t>
  </si>
  <si>
    <t>Salário de</t>
  </si>
  <si>
    <r>
      <t>Título:</t>
    </r>
    <r>
      <rPr>
        <b/>
        <sz val="8"/>
        <rFont val="Tahoma"/>
        <family val="2"/>
      </rPr>
      <t xml:space="preserve"> ENCARGOS PREVIDENCIÁRIOS - INSS DA ÉPOCA NA COMPETÊNCIA DO CRÉDITO</t>
    </r>
  </si>
  <si>
    <t>Faixa de</t>
  </si>
  <si>
    <t>Faixa do</t>
  </si>
  <si>
    <t>Valor dos</t>
  </si>
  <si>
    <t>Contribuição</t>
  </si>
  <si>
    <t>Remuneração</t>
  </si>
  <si>
    <t>Contribuição base</t>
  </si>
  <si>
    <t>Encargos</t>
  </si>
  <si>
    <t>maior</t>
  </si>
  <si>
    <t>Percebida</t>
  </si>
  <si>
    <t>de Cálculo ou maior</t>
  </si>
  <si>
    <t>Valor Teto</t>
  </si>
  <si>
    <t>Pelo Autor</t>
  </si>
  <si>
    <t>Valor teto ou salário</t>
  </si>
  <si>
    <t>11% de 08/95</t>
  </si>
  <si>
    <t>Época da</t>
  </si>
  <si>
    <t>(legal)</t>
  </si>
  <si>
    <t>Incidente</t>
  </si>
  <si>
    <t>de contrib. igual ou</t>
  </si>
  <si>
    <t>Ao INSS</t>
  </si>
  <si>
    <t>Menor ao</t>
  </si>
  <si>
    <t>Valor do Teto</t>
  </si>
  <si>
    <r>
      <t>Título:</t>
    </r>
    <r>
      <rPr>
        <b/>
        <sz val="8"/>
        <rFont val="Tahoma"/>
        <family val="2"/>
      </rPr>
      <t xml:space="preserve"> LEVANTAMENTO DOS VALORES INCIDENTES PARA O INSS</t>
    </r>
  </si>
  <si>
    <t>Valor do</t>
  </si>
  <si>
    <t>INSS a ser</t>
  </si>
  <si>
    <t>INSS</t>
  </si>
  <si>
    <t>descontado</t>
  </si>
  <si>
    <t>Observando-se</t>
  </si>
  <si>
    <t>(C.3 - C.4)</t>
  </si>
  <si>
    <t>(C.2 x C.6)</t>
  </si>
  <si>
    <t>(-) AVISO PRÉVIO INDENIZADO E INDENIZAÇÃO...................................................................................................</t>
  </si>
  <si>
    <t>(-) FGTS.....................................................................................................................................................</t>
  </si>
  <si>
    <t>(=) SALÁRIO BASE PARA O IRRF.......................................................................................................................</t>
  </si>
  <si>
    <t>(%) ALÍQUOTA............................................................................................................................................</t>
  </si>
  <si>
    <t>(=) SUBTOTAL................................................................................................................................................</t>
  </si>
  <si>
    <t>VALOR DO IRRF...............................................................................................................................................</t>
  </si>
  <si>
    <t>( 10 )</t>
  </si>
  <si>
    <t>Encargo da empresa (20%) sobre o sal.............................................................................................</t>
  </si>
  <si>
    <t>Terceiros (5,8%)............................................................................................................................................</t>
  </si>
  <si>
    <t>Total de encargos a ser pago pela empresa.............................................................................................................</t>
  </si>
  <si>
    <t>SAT (3%) sobre o salário de contribuição..............................................................................................</t>
  </si>
  <si>
    <t>Valor da</t>
  </si>
  <si>
    <t>INSS - descontado do Reclamante..........................................................................................</t>
  </si>
  <si>
    <t>FGTS</t>
  </si>
  <si>
    <t>(C.3 x C.4)</t>
  </si>
  <si>
    <t>Multa</t>
  </si>
  <si>
    <t>Mensal</t>
  </si>
  <si>
    <t>ou</t>
  </si>
  <si>
    <t>de</t>
  </si>
  <si>
    <t>( 11 )</t>
  </si>
  <si>
    <t>Índice de</t>
  </si>
  <si>
    <t>Correção</t>
  </si>
  <si>
    <t xml:space="preserve">dos </t>
  </si>
  <si>
    <t>Monetária</t>
  </si>
  <si>
    <t>Monetária e</t>
  </si>
  <si>
    <t>Vigente em</t>
  </si>
  <si>
    <t>12/12</t>
  </si>
  <si>
    <t>( 12 )</t>
  </si>
  <si>
    <t>( 13 )</t>
  </si>
  <si>
    <t>13º</t>
  </si>
  <si>
    <t>Somatória</t>
  </si>
  <si>
    <t xml:space="preserve">Índice </t>
  </si>
  <si>
    <t>Nominal</t>
  </si>
  <si>
    <t xml:space="preserve">12% a.a. art. </t>
  </si>
  <si>
    <t xml:space="preserve">39 Lei 8177/91 </t>
  </si>
  <si>
    <t>até</t>
  </si>
  <si>
    <t>a Depositar</t>
  </si>
  <si>
    <t>(C.5%C.6)</t>
  </si>
  <si>
    <t>(C.5 + C.7)</t>
  </si>
  <si>
    <t>PODER JUDICIÁRIO FEDERAL - JUSTIÇA DO TRABALHO</t>
  </si>
  <si>
    <t xml:space="preserve">TABELA ÚNICA PARA ATUALIZAÇÃO DE DÉBITOS TRABALHISTAS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</si>
  <si>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</si>
  <si>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</si>
  <si>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</si>
  <si>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</si>
  <si>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</si>
  <si>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</si>
  <si>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</si>
  <si>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</si>
  <si>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</si>
  <si>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</si>
  <si>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</si>
  <si>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</si>
  <si>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BASE CÁLCULO IMPOSTO DE RENDA </t>
  </si>
  <si>
    <t>INSTRUÇÃO NORMATIVA RFB Nº 1.127 DE 07/12/2011</t>
  </si>
  <si>
    <t>(+) PRINCIPAL E CORREÇÃO MONETÁRIA SEM O CÔMPUTO DOS JUROS........................................................................................................</t>
  </si>
  <si>
    <t>(-) BASE DE CÁLCULO DO IRRF SOBRE AS VERBAS DO ANEXO ANTERIOR..........................................................................................................................................</t>
  </si>
  <si>
    <t>(-) DEDUÇÃO DO INSS....................................................................................................................................</t>
  </si>
  <si>
    <t>QUANTIDADE DE MESES ..................................................................</t>
  </si>
  <si>
    <t>BASE DE CÁLCULO (MÉDIA DO PERÍODO) ..............................................</t>
  </si>
  <si>
    <t>(-) PARCELA À DEDUZIR DO IR.......................................................................................................................................................</t>
  </si>
  <si>
    <t>_______________</t>
  </si>
  <si>
    <t xml:space="preserve">                        TABELA DO IRF 2014 - VIGÊNCIA A PARTIR DE 01.01.2014</t>
  </si>
  <si>
    <r>
      <t xml:space="preserve">                        Medida Provisória 528/2011 convertida na </t>
    </r>
    <r>
      <rPr>
        <u val="single"/>
        <sz val="8"/>
        <color indexed="12"/>
        <rFont val="Tahoma"/>
        <family val="2"/>
      </rPr>
      <t>Lei 12.469/2011</t>
    </r>
  </si>
  <si>
    <t>Base de Cálculo (R$)</t>
  </si>
  <si>
    <t>Alíquota (%)</t>
  </si>
  <si>
    <t>Parcela a Deduzir do IR (R$)</t>
  </si>
  <si>
    <t>Até 1.787,77</t>
  </si>
  <si>
    <t>De 1.787,78 até 2.679,29</t>
  </si>
  <si>
    <t>De 2.679,30 até 3.572,43</t>
  </si>
  <si>
    <t>De 3.572,44 até 4.463,81</t>
  </si>
  <si>
    <t>Acima de 4.463,81</t>
  </si>
  <si>
    <r>
      <t>Dedução por Dependente:</t>
    </r>
    <r>
      <rPr>
        <i/>
        <sz val="8"/>
        <rFont val="Tahoma"/>
        <family val="2"/>
      </rPr>
      <t> </t>
    </r>
    <r>
      <rPr>
        <sz val="8"/>
        <rFont val="Tahoma"/>
        <family val="2"/>
      </rPr>
      <t>R$ 179,71 (Cento e Setenta e Nove Reais e Setenta e Um Centavos).</t>
    </r>
  </si>
  <si>
    <t>I</t>
  </si>
  <si>
    <t>PRINCIPAL..................................................................................................…...............................................................................</t>
  </si>
  <si>
    <t>II</t>
  </si>
  <si>
    <t>CORREÇÃO MONETÁRIA..............................................................….................................................................................................</t>
  </si>
  <si>
    <t>III</t>
  </si>
  <si>
    <t>JUROS .............................................................................................................................................................................................................</t>
  </si>
  <si>
    <t>IV</t>
  </si>
  <si>
    <t>VALOR APURADO............................................................................................................................................................................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</si>
  <si>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</si>
  <si>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</si>
  <si>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</si>
  <si>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</si>
  <si>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</si>
  <si>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</si>
  <si>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</si>
  <si>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</si>
  <si>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</si>
  <si>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TOTAL DOS VALORES APURADOS................................................................................................</t>
  </si>
  <si>
    <t>....................................................</t>
  </si>
  <si>
    <t>12% a.a. art. 39</t>
  </si>
  <si>
    <t>Lei 8177/91 de</t>
  </si>
  <si>
    <t>Aviso Prévio Indenizado</t>
  </si>
  <si>
    <t>Recolhido em</t>
  </si>
  <si>
    <t>Holleriths</t>
  </si>
  <si>
    <t>o Teto Máximo</t>
  </si>
  <si>
    <t>para o Recte</t>
  </si>
  <si>
    <t>Previdenciários</t>
  </si>
  <si>
    <t>8% a partir</t>
  </si>
  <si>
    <t>9% a partir</t>
  </si>
  <si>
    <t>de 01/2008</t>
  </si>
  <si>
    <t>de 05/2004</t>
  </si>
  <si>
    <t>Competência</t>
  </si>
  <si>
    <t>Reclamante</t>
  </si>
  <si>
    <t>Cálculo</t>
  </si>
  <si>
    <t xml:space="preserve">      </t>
  </si>
  <si>
    <t>Verbas</t>
  </si>
  <si>
    <t>Férias 2010/2011</t>
  </si>
  <si>
    <t>Base para</t>
  </si>
  <si>
    <t xml:space="preserve">Cálculo </t>
  </si>
  <si>
    <t>(C.7 x C.8)</t>
  </si>
  <si>
    <t>(C.9%C.10)</t>
  </si>
  <si>
    <r>
      <t>Título:</t>
    </r>
    <r>
      <rPr>
        <b/>
        <sz val="8"/>
        <rFont val="Tahoma"/>
        <family val="2"/>
      </rPr>
      <t xml:space="preserve"> MULTA DO ARTIGO 467 da CLT - VERBAS RESCISÓRIAS NÃO QUITADAS NA INAUGURAL </t>
    </r>
  </si>
  <si>
    <t>(C.2 x 50%)</t>
  </si>
  <si>
    <t>Anexo 02</t>
  </si>
  <si>
    <t>Col. 4</t>
  </si>
  <si>
    <t xml:space="preserve">Art. 467 </t>
  </si>
  <si>
    <t>Anexo 01</t>
  </si>
  <si>
    <t>Valor das</t>
  </si>
  <si>
    <t>Rescisórias</t>
  </si>
  <si>
    <t xml:space="preserve">Multa Art. 477 </t>
  </si>
  <si>
    <r>
      <t>Título:</t>
    </r>
    <r>
      <rPr>
        <b/>
        <sz val="8"/>
        <rFont val="Tahoma"/>
        <family val="2"/>
      </rPr>
      <t xml:space="preserve"> MULTA DO ARTIGO 477 DA CLT - EQUIVALENTE A UM SALÁRIO NOMINAL DO RECLAMANTE</t>
    </r>
  </si>
  <si>
    <t>(C.2 x C.3)</t>
  </si>
  <si>
    <t>conforme</t>
  </si>
  <si>
    <t>Base</t>
  </si>
  <si>
    <t>XIV</t>
  </si>
  <si>
    <t>XV</t>
  </si>
  <si>
    <t>XVI</t>
  </si>
  <si>
    <t>XVII</t>
  </si>
  <si>
    <t>ATÉ 30 DE NOVEMBRO DE 2014 - PARA 1º DE DEZEMBRO DE 2014*</t>
  </si>
  <si>
    <r>
      <t xml:space="preserve">*TR prefixada de 1º novembro/2014 a 1º dezembro/2014 (Banco Central) = </t>
    </r>
    <r>
      <rPr>
        <b/>
        <sz val="16"/>
        <color indexed="14"/>
        <rFont val="Calibri"/>
        <family val="2"/>
      </rPr>
      <t>0,04830%</t>
    </r>
  </si>
  <si>
    <r>
      <t>Título:</t>
    </r>
    <r>
      <rPr>
        <b/>
        <sz val="8"/>
        <rFont val="Tahoma"/>
        <family val="2"/>
      </rPr>
      <t xml:space="preserve"> VERBAS RESCISÓRIAS E SALÁRIOS EM ATRASO</t>
    </r>
  </si>
  <si>
    <t>Adicional</t>
  </si>
  <si>
    <t>Periculo-</t>
  </si>
  <si>
    <t>sidade</t>
  </si>
  <si>
    <t>30%</t>
  </si>
  <si>
    <t>Salário mês de Outubro/11</t>
  </si>
  <si>
    <t>Salário mês de Dezembro/11</t>
  </si>
  <si>
    <t>Salário mês de Janeiro/12</t>
  </si>
  <si>
    <t>Salário mês de Fevereiro/12</t>
  </si>
  <si>
    <t>Saldo Salário Março/12</t>
  </si>
  <si>
    <t>Mês/</t>
  </si>
  <si>
    <t>Ano</t>
  </si>
  <si>
    <t>05/12</t>
  </si>
  <si>
    <t>Férias 2011/2012 Prop.</t>
  </si>
  <si>
    <t>13º Salário/2012 Prop.</t>
  </si>
  <si>
    <t>07/12</t>
  </si>
  <si>
    <t>1/3 Sobre Férias</t>
  </si>
  <si>
    <t>1/3</t>
  </si>
  <si>
    <t>01/12/2014</t>
  </si>
  <si>
    <t>25/05/2012 até</t>
  </si>
  <si>
    <t>Juros devidos</t>
  </si>
  <si>
    <t>13º Salário/2011 Integral</t>
  </si>
  <si>
    <t>Férias+1/3</t>
  </si>
  <si>
    <t>Aviso Prévio</t>
  </si>
  <si>
    <t>Corr. Monet. E</t>
  </si>
  <si>
    <t xml:space="preserve"> Juros devidos</t>
  </si>
  <si>
    <t>de 25/05/2012</t>
  </si>
  <si>
    <t>Salários</t>
  </si>
  <si>
    <t>Col. 6</t>
  </si>
  <si>
    <t>Atrasados</t>
  </si>
  <si>
    <t>Aviso</t>
  </si>
  <si>
    <t>Prévio</t>
  </si>
  <si>
    <t>(C.7 % 11,2)</t>
  </si>
  <si>
    <t>(C.3+C.4+C.5)</t>
  </si>
  <si>
    <t>(C.6 x C.7)</t>
  </si>
  <si>
    <t>(C.8 % C.9)</t>
  </si>
  <si>
    <t>(C.2 + C.3)</t>
  </si>
  <si>
    <t>(C.8 + C.10)</t>
  </si>
  <si>
    <t>(C.9 + C.11)</t>
  </si>
  <si>
    <t xml:space="preserve">e Juros devidos </t>
  </si>
  <si>
    <t>(C.4 + C.6)</t>
  </si>
  <si>
    <t>(C.4 % C.5)</t>
  </si>
  <si>
    <r>
      <t>Título:</t>
    </r>
    <r>
      <rPr>
        <b/>
        <sz val="8"/>
        <rFont val="Tahoma"/>
        <family val="2"/>
      </rPr>
      <t xml:space="preserve"> LEVANTAMENTO DOS VALORES PARA DESCONTO DO INSS</t>
    </r>
  </si>
  <si>
    <t>sobre o total</t>
  </si>
  <si>
    <t>(C.2+C.3+C.4)</t>
  </si>
  <si>
    <t xml:space="preserve">Salário </t>
  </si>
  <si>
    <t xml:space="preserve">           (Período 10/11 até 03/2012)</t>
  </si>
  <si>
    <t>13º Sal./11</t>
  </si>
  <si>
    <t>13º Sal./12</t>
  </si>
  <si>
    <t>13º Sal/11</t>
  </si>
  <si>
    <t>13º Sal/12</t>
  </si>
  <si>
    <t>do</t>
  </si>
  <si>
    <t>(-) FÉRIAS VENCIDAS INDENIZADAS E PROPORCIONAIS + 1/3 ...............................................................................</t>
  </si>
  <si>
    <t>FGTS APURADO PARA EXCLUSÃO BASE CÁLCULO IRRF</t>
  </si>
  <si>
    <t>VERBAS RESCISÓRIAS E SALÁRIOS EM ATRASO (Anexo 01)</t>
  </si>
  <si>
    <t xml:space="preserve">Título: PAGAMENTO DAS PARCELAS DO FGTS DE OUTUBRO/2011 À MARÇO/2012, INCLUSIVE SOBRE AS VERBAS RESCISÓRIAS E MULTA DE 40% </t>
  </si>
  <si>
    <t>Saldo Conta</t>
  </si>
  <si>
    <t>Vinculada</t>
  </si>
  <si>
    <t>FGTS em</t>
  </si>
  <si>
    <t>MULTA ART. 467 CLT (Anexo 02)</t>
  </si>
  <si>
    <t>MULTA ART. 477 CLT (Anexo 03)</t>
  </si>
  <si>
    <t>FGTS DEVIDO + MULTA 40% (Anexo 04)</t>
  </si>
  <si>
    <t>XVIII  - DESCONTO DO INSS (Parte do Reclamante)...............................................</t>
  </si>
  <si>
    <t>XIX     - DESCONTO DO IRRF (Anexos 08)......................................................................</t>
  </si>
  <si>
    <t>XX   - TOTAL COM DESCONTOS - Vigente em</t>
  </si>
  <si>
    <t>Salário de contribuição (Anexo 07 - col.08)................................................................................................................</t>
  </si>
  <si>
    <t>XXI        -      Demonstrativo dos Encargos a serem pagos para o INSS sobre o salário de contribuição</t>
  </si>
  <si>
    <t xml:space="preserve">             SOBRE A TOTALIDADE DO FGTS.</t>
  </si>
  <si>
    <r>
      <t xml:space="preserve">Reclamante: </t>
    </r>
    <r>
      <rPr>
        <b/>
        <sz val="8"/>
        <rFont val="Tahoma"/>
        <family val="2"/>
      </rPr>
      <t xml:space="preserve"> XXXXXXXXXXXXXXX</t>
    </r>
  </si>
  <si>
    <r>
      <t>Reclamada:</t>
    </r>
    <r>
      <rPr>
        <b/>
        <sz val="8"/>
        <rFont val="Tahoma"/>
        <family val="2"/>
      </rPr>
      <t xml:space="preserve"> XXXXXXXXXXXXXX</t>
    </r>
  </si>
  <si>
    <r>
      <t xml:space="preserve">Processo: </t>
    </r>
    <r>
      <rPr>
        <b/>
        <sz val="8"/>
        <rFont val="Tahoma"/>
        <family val="2"/>
      </rPr>
      <t>XXXXXXXXX     -     XXª Vara do Trabalho de XXXXXX</t>
    </r>
  </si>
  <si>
    <r>
      <t xml:space="preserve">Admissão: </t>
    </r>
    <r>
      <rPr>
        <b/>
        <sz val="8"/>
        <rFont val="Tahoma"/>
        <family val="2"/>
      </rPr>
      <t xml:space="preserve">01/10/2003              </t>
    </r>
    <r>
      <rPr>
        <sz val="8"/>
        <rFont val="Tahoma"/>
        <family val="2"/>
      </rPr>
      <t xml:space="preserve">Data do Desligamento: </t>
    </r>
    <r>
      <rPr>
        <b/>
        <sz val="8"/>
        <rFont val="Tahoma"/>
        <family val="2"/>
      </rPr>
      <t xml:space="preserve">16/03/2012     </t>
    </r>
    <r>
      <rPr>
        <sz val="8"/>
        <rFont val="Tahoma"/>
        <family val="2"/>
      </rPr>
      <t xml:space="preserve">  </t>
    </r>
    <r>
      <rPr>
        <b/>
        <sz val="8"/>
        <rFont val="Tahoma"/>
        <family val="2"/>
      </rPr>
      <t xml:space="preserve">       </t>
    </r>
    <r>
      <rPr>
        <sz val="8"/>
        <rFont val="Tahoma"/>
        <family val="2"/>
      </rPr>
      <t xml:space="preserve">  Distribuição</t>
    </r>
    <r>
      <rPr>
        <b/>
        <sz val="8"/>
        <rFont val="Tahoma"/>
        <family val="2"/>
      </rPr>
      <t>: 25/05/2012</t>
    </r>
  </si>
  <si>
    <t xml:space="preserve">fls. </t>
  </si>
  <si>
    <t>fls.</t>
  </si>
  <si>
    <t xml:space="preserve">   "Planilha elaborada pela equipe do Escritório Sentença Assessoria"</t>
  </si>
  <si>
    <t>"Todos os direitos reservados à Sentença Assessoria"</t>
  </si>
  <si>
    <t>www.sentenca.com.br</t>
  </si>
  <si>
    <t xml:space="preserve">                                                        "Planilha elaborada pela equipe do Escritório Sentença Assessoria"</t>
  </si>
  <si>
    <t>R.Sentença às fls. xxx</t>
  </si>
  <si>
    <t>xxx</t>
  </si>
  <si>
    <t xml:space="preserve">                    "Planilha elaborada pela equipe do Escritório Sentença Assessoria"</t>
  </si>
  <si>
    <t xml:space="preserve">                                           "Planilha elaborada pela equipe do Escritório Sentença Assessoria"</t>
  </si>
  <si>
    <r>
      <t xml:space="preserve">Admissão: </t>
    </r>
    <r>
      <rPr>
        <b/>
        <sz val="8"/>
        <rFont val="Tahoma"/>
        <family val="2"/>
      </rPr>
      <t xml:space="preserve">01/10/2003      </t>
    </r>
    <r>
      <rPr>
        <sz val="8"/>
        <rFont val="Tahoma"/>
        <family val="2"/>
      </rPr>
      <t xml:space="preserve">Data do Desligamento: </t>
    </r>
    <r>
      <rPr>
        <b/>
        <sz val="8"/>
        <rFont val="Tahoma"/>
        <family val="2"/>
      </rPr>
      <t xml:space="preserve">16/03/2012   </t>
    </r>
    <r>
      <rPr>
        <b/>
        <sz val="8"/>
        <rFont val="Tahoma"/>
        <family val="2"/>
      </rPr>
      <t xml:space="preserve">   </t>
    </r>
    <r>
      <rPr>
        <sz val="8"/>
        <rFont val="Tahoma"/>
        <family val="2"/>
      </rPr>
      <t xml:space="preserve">  Distribuição</t>
    </r>
    <r>
      <rPr>
        <b/>
        <sz val="8"/>
        <rFont val="Tahoma"/>
        <family val="2"/>
      </rPr>
      <t>: 25/05/2012</t>
    </r>
  </si>
  <si>
    <t xml:space="preserve">                   "Planilha elaborada pela equipe do Escritório Sentença Assessoria"</t>
  </si>
  <si>
    <t xml:space="preserve">Corr. Monet.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</si>
</sst>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0.00000000"/>
    <numFmt numFmtId="169" formatCode="#,##0.000000"/>
    <numFmt numFmtId="170" formatCode="0.0%"/>
    <numFmt numFmtId="171" formatCode="mmmm\-yyyy"/>
    <numFmt numFmtId="172" formatCode="_(* #,##0.000000_);_(* \(#,##0.000000\);_(* &quot;-&quot;??_);_(@_)"/>
    <numFmt numFmtId="173" formatCode="_(* #,##0_);_(* \(#,##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#,##0.000000000"/>
    <numFmt numFmtId="177" formatCode="_(* #,##0.000000000_);_(* \(#,##0.000000000\);_(* &quot;-&quot;??_);_(@_)"/>
    <numFmt numFmtId="178" formatCode="0.000"/>
    <numFmt numFmtId="179" formatCode="[$-416]dddd\,\ d&quot; de &quot;mmmm&quot; de &quot;yyyy"/>
    <numFmt numFmtId="180" formatCode="#,##0.0000"/>
  </numFmts>
  <fonts count="69">
    <font>
      <sz val="8"/>
      <name val="Tahoma"/>
      <family val="2"/>
    </font>
    <font>
      <sz val="10"/>
      <name val="Arial"/>
      <family val="0"/>
    </font>
    <font>
      <b/>
      <i/>
      <sz val="8"/>
      <name val="Tahoma"/>
      <family val="2"/>
    </font>
    <font>
      <b/>
      <sz val="8"/>
      <name val="Tahoma"/>
      <family val="2"/>
    </font>
    <font>
      <b/>
      <u val="single"/>
      <sz val="14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8"/>
      <color indexed="9"/>
      <name val="Tahoma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1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color indexed="12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i/>
      <sz val="10"/>
      <color indexed="10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8"/>
      <color rgb="FF000000"/>
      <name val="Tahoma"/>
      <family val="2"/>
    </font>
    <font>
      <sz val="12"/>
      <color rgb="FF000000"/>
      <name val="Times New Roman"/>
      <family val="1"/>
    </font>
    <font>
      <b/>
      <sz val="8"/>
      <color rgb="FFFFFFFF"/>
      <name val="Tahoma"/>
      <family val="2"/>
    </font>
    <font>
      <b/>
      <sz val="8"/>
      <color rgb="FF000000"/>
      <name val="Tahoma"/>
      <family val="2"/>
    </font>
    <font>
      <b/>
      <i/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double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4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44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370">
    <xf numFmtId="4" fontId="0" fillId="0" borderId="0" xfId="0" applyAlignment="1">
      <alignment horizontal="center" vertical="center"/>
    </xf>
    <xf numFmtId="0" fontId="0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left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14" fontId="3" fillId="33" borderId="25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Alignment="1">
      <alignment/>
    </xf>
    <xf numFmtId="4" fontId="0" fillId="0" borderId="0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" fontId="0" fillId="0" borderId="32" xfId="0" applyNumberFormat="1" applyFont="1" applyFill="1" applyBorder="1" applyAlignment="1">
      <alignment horizontal="right"/>
    </xf>
    <xf numFmtId="165" fontId="0" fillId="0" borderId="32" xfId="53" applyFont="1" applyFill="1" applyBorder="1" applyAlignment="1">
      <alignment horizontal="right"/>
    </xf>
    <xf numFmtId="165" fontId="0" fillId="0" borderId="32" xfId="53" applyFont="1" applyFill="1" applyBorder="1" applyAlignment="1">
      <alignment/>
    </xf>
    <xf numFmtId="165" fontId="0" fillId="0" borderId="0" xfId="53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33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right"/>
    </xf>
    <xf numFmtId="0" fontId="6" fillId="0" borderId="2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65" fontId="8" fillId="0" borderId="0" xfId="53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left"/>
    </xf>
    <xf numFmtId="14" fontId="8" fillId="0" borderId="0" xfId="0" applyNumberFormat="1" applyFont="1" applyFill="1" applyBorder="1" applyAlignment="1" quotePrefix="1">
      <alignment horizontal="center"/>
    </xf>
    <xf numFmtId="165" fontId="6" fillId="0" borderId="0" xfId="53" applyFont="1" applyFill="1" applyBorder="1" applyAlignment="1" quotePrefix="1">
      <alignment horizontal="center"/>
    </xf>
    <xf numFmtId="165" fontId="6" fillId="0" borderId="22" xfId="53" applyFont="1" applyFill="1" applyBorder="1" applyAlignment="1" quotePrefix="1">
      <alignment horizontal="center"/>
    </xf>
    <xf numFmtId="165" fontId="8" fillId="0" borderId="0" xfId="53" applyFont="1" applyFill="1" applyBorder="1" applyAlignment="1" quotePrefix="1">
      <alignment horizontal="center"/>
    </xf>
    <xf numFmtId="175" fontId="0" fillId="33" borderId="32" xfId="53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" fontId="0" fillId="0" borderId="0" xfId="0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4" fontId="0" fillId="0" borderId="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left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53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17" fontId="0" fillId="0" borderId="12" xfId="0" applyNumberFormat="1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justify"/>
    </xf>
    <xf numFmtId="4" fontId="0" fillId="0" borderId="0" xfId="0" applyFont="1" applyFill="1" applyBorder="1" applyAlignment="1">
      <alignment textRotation="255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justify"/>
    </xf>
    <xf numFmtId="17" fontId="0" fillId="0" borderId="30" xfId="0" applyNumberFormat="1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17" fontId="0" fillId="0" borderId="15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justify"/>
    </xf>
    <xf numFmtId="17" fontId="2" fillId="0" borderId="0" xfId="0" applyNumberFormat="1" applyFont="1" applyFill="1" applyBorder="1" applyAlignment="1">
      <alignment horizontal="center" vertical="center"/>
    </xf>
    <xf numFmtId="169" fontId="0" fillId="0" borderId="0" xfId="53" applyNumberFormat="1" applyFont="1" applyFill="1" applyBorder="1" applyAlignment="1">
      <alignment horizontal="center" vertical="center"/>
    </xf>
    <xf numFmtId="165" fontId="0" fillId="0" borderId="0" xfId="53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171" fontId="2" fillId="0" borderId="0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3" xfId="53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5" xfId="53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Continuous"/>
    </xf>
    <xf numFmtId="17" fontId="0" fillId="0" borderId="38" xfId="53" applyNumberFormat="1" applyFont="1" applyBorder="1" applyAlignment="1">
      <alignment horizontal="right" vertical="center"/>
    </xf>
    <xf numFmtId="17" fontId="0" fillId="0" borderId="39" xfId="53" applyNumberFormat="1" applyFont="1" applyBorder="1" applyAlignment="1">
      <alignment horizontal="center" vertical="center"/>
    </xf>
    <xf numFmtId="165" fontId="0" fillId="0" borderId="32" xfId="53" applyFont="1" applyBorder="1" applyAlignment="1">
      <alignment horizontal="center" vertical="center"/>
    </xf>
    <xf numFmtId="173" fontId="0" fillId="0" borderId="32" xfId="53" applyNumberFormat="1" applyFont="1" applyBorder="1" applyAlignment="1" quotePrefix="1">
      <alignment horizontal="center" vertical="center"/>
    </xf>
    <xf numFmtId="174" fontId="0" fillId="0" borderId="32" xfId="53" applyNumberFormat="1" applyFont="1" applyBorder="1" applyAlignment="1">
      <alignment/>
    </xf>
    <xf numFmtId="165" fontId="0" fillId="0" borderId="32" xfId="53" applyFont="1" applyBorder="1" applyAlignment="1">
      <alignment/>
    </xf>
    <xf numFmtId="165" fontId="0" fillId="0" borderId="32" xfId="53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0" xfId="53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40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4" fontId="3" fillId="33" borderId="35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left"/>
    </xf>
    <xf numFmtId="14" fontId="3" fillId="0" borderId="25" xfId="0" applyNumberFormat="1" applyFont="1" applyFill="1" applyBorder="1" applyAlignment="1" quotePrefix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Continuous"/>
    </xf>
    <xf numFmtId="14" fontId="3" fillId="0" borderId="0" xfId="0" applyNumberFormat="1" applyFont="1" applyFill="1" applyBorder="1" applyAlignment="1" quotePrefix="1">
      <alignment horizontal="center"/>
    </xf>
    <xf numFmtId="174" fontId="0" fillId="34" borderId="32" xfId="53" applyNumberFormat="1" applyFont="1" applyFill="1" applyBorder="1" applyAlignment="1">
      <alignment/>
    </xf>
    <xf numFmtId="165" fontId="0" fillId="34" borderId="32" xfId="53" applyNumberFormat="1" applyFont="1" applyFill="1" applyBorder="1" applyAlignment="1">
      <alignment/>
    </xf>
    <xf numFmtId="165" fontId="0" fillId="34" borderId="32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4" fontId="0" fillId="0" borderId="0" xfId="0" applyFill="1" applyBorder="1" applyAlignment="1">
      <alignment horizontal="left"/>
    </xf>
    <xf numFmtId="4" fontId="0" fillId="0" borderId="0" xfId="0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36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37" xfId="0" applyNumberFormat="1" applyFont="1" applyFill="1" applyBorder="1" applyAlignment="1" quotePrefix="1">
      <alignment horizontal="center"/>
    </xf>
    <xf numFmtId="0" fontId="0" fillId="33" borderId="14" xfId="0" applyNumberFormat="1" applyFont="1" applyFill="1" applyBorder="1" applyAlignment="1" quotePrefix="1">
      <alignment horizontal="center"/>
    </xf>
    <xf numFmtId="14" fontId="0" fillId="33" borderId="14" xfId="0" applyNumberFormat="1" applyFont="1" applyFill="1" applyBorder="1" applyAlignment="1" quotePrefix="1">
      <alignment horizontal="center"/>
    </xf>
    <xf numFmtId="14" fontId="3" fillId="33" borderId="14" xfId="0" applyNumberFormat="1" applyFont="1" applyFill="1" applyBorder="1" applyAlignment="1">
      <alignment horizontal="center"/>
    </xf>
    <xf numFmtId="14" fontId="0" fillId="33" borderId="14" xfId="0" applyNumberFormat="1" applyFill="1" applyBorder="1" applyAlignment="1" quotePrefix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0" fillId="33" borderId="25" xfId="0" applyNumberFormat="1" applyFill="1" applyBorder="1" applyAlignment="1">
      <alignment horizontal="center"/>
    </xf>
    <xf numFmtId="172" fontId="0" fillId="33" borderId="25" xfId="0" applyNumberFormat="1" applyFont="1" applyFill="1" applyBorder="1" applyAlignment="1">
      <alignment horizontal="center"/>
    </xf>
    <xf numFmtId="0" fontId="0" fillId="33" borderId="44" xfId="0" applyNumberForma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17" fontId="0" fillId="33" borderId="32" xfId="0" applyNumberFormat="1" applyFont="1" applyFill="1" applyBorder="1" applyAlignment="1">
      <alignment horizontal="right"/>
    </xf>
    <xf numFmtId="165" fontId="0" fillId="33" borderId="32" xfId="53" applyFont="1" applyFill="1" applyBorder="1" applyAlignment="1">
      <alignment horizontal="right"/>
    </xf>
    <xf numFmtId="2" fontId="0" fillId="33" borderId="32" xfId="0" applyNumberFormat="1" applyFont="1" applyFill="1" applyBorder="1" applyAlignment="1">
      <alignment/>
    </xf>
    <xf numFmtId="165" fontId="0" fillId="33" borderId="0" xfId="53" applyFont="1" applyFill="1" applyAlignment="1">
      <alignment/>
    </xf>
    <xf numFmtId="0" fontId="62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/>
    </xf>
    <xf numFmtId="0" fontId="0" fillId="0" borderId="14" xfId="0" applyNumberFormat="1" applyFill="1" applyBorder="1" applyAlignment="1">
      <alignment horizontal="center"/>
    </xf>
    <xf numFmtId="14" fontId="3" fillId="0" borderId="14" xfId="0" applyNumberFormat="1" applyFont="1" applyFill="1" applyBorder="1" applyAlignment="1" quotePrefix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10" fillId="35" borderId="45" xfId="0" applyNumberFormat="1" applyFont="1" applyFill="1" applyBorder="1" applyAlignment="1">
      <alignment horizontal="left"/>
    </xf>
    <xf numFmtId="0" fontId="11" fillId="35" borderId="46" xfId="0" applyNumberFormat="1" applyFont="1" applyFill="1" applyBorder="1" applyAlignment="1">
      <alignment horizontal="center"/>
    </xf>
    <xf numFmtId="0" fontId="12" fillId="35" borderId="46" xfId="0" applyNumberFormat="1" applyFont="1" applyFill="1" applyBorder="1" applyAlignment="1">
      <alignment horizontal="center"/>
    </xf>
    <xf numFmtId="0" fontId="13" fillId="35" borderId="46" xfId="0" applyNumberFormat="1" applyFont="1" applyFill="1" applyBorder="1" applyAlignment="1">
      <alignment horizontal="center"/>
    </xf>
    <xf numFmtId="0" fontId="13" fillId="35" borderId="47" xfId="0" applyNumberFormat="1" applyFont="1" applyFill="1" applyBorder="1" applyAlignment="1">
      <alignment horizontal="center"/>
    </xf>
    <xf numFmtId="0" fontId="12" fillId="35" borderId="48" xfId="0" applyNumberFormat="1" applyFont="1" applyFill="1" applyBorder="1" applyAlignment="1">
      <alignment horizontal="left"/>
    </xf>
    <xf numFmtId="0" fontId="12" fillId="35" borderId="0" xfId="0" applyNumberFormat="1" applyFont="1" applyFill="1" applyBorder="1" applyAlignment="1">
      <alignment horizontal="center"/>
    </xf>
    <xf numFmtId="0" fontId="13" fillId="35" borderId="0" xfId="0" applyNumberFormat="1" applyFont="1" applyFill="1" applyBorder="1" applyAlignment="1">
      <alignment horizontal="center"/>
    </xf>
    <xf numFmtId="0" fontId="13" fillId="35" borderId="49" xfId="0" applyNumberFormat="1" applyFont="1" applyFill="1" applyBorder="1" applyAlignment="1">
      <alignment horizontal="center"/>
    </xf>
    <xf numFmtId="0" fontId="11" fillId="35" borderId="48" xfId="0" applyNumberFormat="1" applyFont="1" applyFill="1" applyBorder="1" applyAlignment="1">
      <alignment horizontal="left"/>
    </xf>
    <xf numFmtId="0" fontId="11" fillId="35" borderId="0" xfId="0" applyNumberFormat="1" applyFont="1" applyFill="1" applyBorder="1" applyAlignment="1">
      <alignment horizontal="center"/>
    </xf>
    <xf numFmtId="0" fontId="14" fillId="35" borderId="50" xfId="0" applyNumberFormat="1" applyFont="1" applyFill="1" applyBorder="1" applyAlignment="1">
      <alignment horizontal="left"/>
    </xf>
    <xf numFmtId="0" fontId="11" fillId="35" borderId="51" xfId="0" applyNumberFormat="1" applyFont="1" applyFill="1" applyBorder="1" applyAlignment="1">
      <alignment horizontal="center"/>
    </xf>
    <xf numFmtId="0" fontId="13" fillId="35" borderId="51" xfId="0" applyNumberFormat="1" applyFont="1" applyFill="1" applyBorder="1" applyAlignment="1">
      <alignment horizontal="center"/>
    </xf>
    <xf numFmtId="0" fontId="13" fillId="35" borderId="52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36" borderId="53" xfId="0" applyNumberFormat="1" applyFont="1" applyFill="1" applyBorder="1" applyAlignment="1">
      <alignment horizontal="center"/>
    </xf>
    <xf numFmtId="0" fontId="14" fillId="37" borderId="53" xfId="0" applyNumberFormat="1" applyFont="1" applyFill="1" applyBorder="1" applyAlignment="1">
      <alignment horizontal="center"/>
    </xf>
    <xf numFmtId="176" fontId="12" fillId="38" borderId="53" xfId="49" applyNumberFormat="1" applyFont="1" applyFill="1" applyBorder="1" applyAlignment="1" applyProtection="1">
      <alignment horizontal="center" vertical="center" shrinkToFit="1"/>
      <protection hidden="1"/>
    </xf>
    <xf numFmtId="176" fontId="12" fillId="0" borderId="53" xfId="49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6" fillId="0" borderId="0" xfId="0" applyNumberFormat="1" applyFont="1" applyFill="1" applyAlignment="1">
      <alignment/>
    </xf>
    <xf numFmtId="165" fontId="0" fillId="0" borderId="0" xfId="53" applyFont="1" applyFill="1" applyAlignment="1">
      <alignment horizontal="right"/>
    </xf>
    <xf numFmtId="0" fontId="0" fillId="0" borderId="0" xfId="0" applyNumberFormat="1" applyFill="1" applyAlignment="1" quotePrefix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quotePrefix="1">
      <alignment horizontal="left"/>
    </xf>
    <xf numFmtId="165" fontId="0" fillId="0" borderId="0" xfId="0" applyNumberFormat="1" applyFont="1" applyFill="1" applyAlignment="1">
      <alignment horizontal="right"/>
    </xf>
    <xf numFmtId="165" fontId="0" fillId="0" borderId="0" xfId="53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18" xfId="53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70" fontId="0" fillId="0" borderId="0" xfId="51" applyNumberFormat="1" applyFont="1" applyFill="1" applyAlignment="1">
      <alignment horizontal="right"/>
    </xf>
    <xf numFmtId="165" fontId="0" fillId="0" borderId="22" xfId="53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4" fontId="17" fillId="0" borderId="0" xfId="0" applyFont="1" applyAlignment="1">
      <alignment horizontal="center" vertical="center"/>
    </xf>
    <xf numFmtId="0" fontId="17" fillId="0" borderId="0" xfId="0" applyNumberFormat="1" applyFont="1" applyFill="1" applyAlignment="1">
      <alignment/>
    </xf>
    <xf numFmtId="4" fontId="64" fillId="0" borderId="0" xfId="0" applyFont="1" applyAlignment="1">
      <alignment horizontal="center" vertical="center" wrapText="1"/>
    </xf>
    <xf numFmtId="4" fontId="65" fillId="0" borderId="0" xfId="0" applyFont="1" applyAlignment="1">
      <alignment horizontal="center" vertical="center" wrapText="1"/>
    </xf>
    <xf numFmtId="4" fontId="66" fillId="23" borderId="54" xfId="0" applyFont="1" applyFill="1" applyBorder="1" applyAlignment="1">
      <alignment horizontal="center" vertical="center" wrapText="1"/>
    </xf>
    <xf numFmtId="4" fontId="66" fillId="23" borderId="55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56" xfId="0" applyFont="1" applyBorder="1" applyAlignment="1">
      <alignment horizontal="center" vertical="top" wrapText="1"/>
    </xf>
    <xf numFmtId="4" fontId="0" fillId="0" borderId="57" xfId="0" applyFont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4" fontId="0" fillId="0" borderId="0" xfId="0" applyFont="1" applyAlignment="1">
      <alignment horizontal="left" vertical="center" wrapText="1" indent="1"/>
    </xf>
    <xf numFmtId="4" fontId="0" fillId="0" borderId="0" xfId="0" applyFont="1" applyAlignment="1">
      <alignment horizontal="center" vertical="center"/>
    </xf>
    <xf numFmtId="4" fontId="67" fillId="0" borderId="0" xfId="0" applyFont="1" applyAlignment="1">
      <alignment horizontal="left" vertical="center"/>
    </xf>
    <xf numFmtId="4" fontId="0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165" fontId="0" fillId="0" borderId="18" xfId="53" applyFont="1" applyBorder="1" applyAlignment="1">
      <alignment/>
    </xf>
    <xf numFmtId="165" fontId="0" fillId="0" borderId="0" xfId="53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65" fontId="17" fillId="0" borderId="0" xfId="53" applyFont="1" applyBorder="1" applyAlignment="1">
      <alignment/>
    </xf>
    <xf numFmtId="0" fontId="6" fillId="0" borderId="0" xfId="0" applyNumberFormat="1" applyFont="1" applyBorder="1" applyAlignment="1">
      <alignment/>
    </xf>
    <xf numFmtId="0" fontId="19" fillId="0" borderId="14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3" fillId="0" borderId="58" xfId="0" applyNumberFormat="1" applyFont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3" fillId="0" borderId="58" xfId="0" applyNumberFormat="1" applyFont="1" applyFill="1" applyBorder="1" applyAlignment="1">
      <alignment/>
    </xf>
    <xf numFmtId="0" fontId="0" fillId="0" borderId="43" xfId="0" applyNumberFormat="1" applyFon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49" fontId="0" fillId="0" borderId="13" xfId="53" applyNumberFormat="1" applyFon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center" vertical="center"/>
    </xf>
    <xf numFmtId="17" fontId="0" fillId="33" borderId="38" xfId="0" applyNumberFormat="1" applyFont="1" applyFill="1" applyBorder="1" applyAlignment="1">
      <alignment horizontal="right" vertical="center"/>
    </xf>
    <xf numFmtId="49" fontId="0" fillId="0" borderId="35" xfId="0" applyNumberFormat="1" applyFill="1" applyBorder="1" applyAlignment="1">
      <alignment horizontal="center" vertical="center"/>
    </xf>
    <xf numFmtId="17" fontId="0" fillId="0" borderId="59" xfId="53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/>
    </xf>
    <xf numFmtId="171" fontId="2" fillId="0" borderId="0" xfId="0" applyNumberFormat="1" applyFont="1" applyFill="1" applyBorder="1" applyAlignment="1">
      <alignment horizontal="center" vertical="center"/>
    </xf>
    <xf numFmtId="49" fontId="0" fillId="0" borderId="25" xfId="53" applyNumberFormat="1" applyFont="1" applyFill="1" applyBorder="1" applyAlignment="1">
      <alignment horizontal="center" vertical="center"/>
    </xf>
    <xf numFmtId="17" fontId="0" fillId="0" borderId="39" xfId="53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73" fontId="0" fillId="0" borderId="32" xfId="53" applyNumberFormat="1" applyFont="1" applyBorder="1" applyAlignment="1" quotePrefix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62" fillId="0" borderId="0" xfId="0" applyNumberFormat="1" applyFont="1" applyAlignment="1">
      <alignment/>
    </xf>
    <xf numFmtId="0" fontId="6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15" xfId="0" applyNumberForma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/>
    </xf>
    <xf numFmtId="9" fontId="0" fillId="33" borderId="14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65" fontId="0" fillId="34" borderId="32" xfId="53" applyFont="1" applyFill="1" applyBorder="1" applyAlignment="1">
      <alignment/>
    </xf>
    <xf numFmtId="165" fontId="3" fillId="33" borderId="58" xfId="0" applyNumberFormat="1" applyFont="1" applyFill="1" applyBorder="1" applyAlignment="1">
      <alignment/>
    </xf>
    <xf numFmtId="17" fontId="0" fillId="0" borderId="0" xfId="0" applyNumberFormat="1" applyFill="1" applyBorder="1" applyAlignment="1">
      <alignment horizontal="left" vertical="center"/>
    </xf>
    <xf numFmtId="4" fontId="0" fillId="0" borderId="14" xfId="0" applyNumberFormat="1" applyFill="1" applyBorder="1" applyAlignment="1">
      <alignment horizontal="center" vertical="justify"/>
    </xf>
    <xf numFmtId="17" fontId="0" fillId="0" borderId="35" xfId="0" applyNumberFormat="1" applyFill="1" applyBorder="1" applyAlignment="1">
      <alignment horizontal="center" vertical="center"/>
    </xf>
    <xf numFmtId="165" fontId="0" fillId="33" borderId="32" xfId="53" applyFont="1" applyFill="1" applyBorder="1" applyAlignment="1">
      <alignment horizontal="left"/>
    </xf>
    <xf numFmtId="4" fontId="0" fillId="33" borderId="32" xfId="53" applyNumberFormat="1" applyFont="1" applyFill="1" applyBorder="1" applyAlignment="1">
      <alignment/>
    </xf>
    <xf numFmtId="177" fontId="0" fillId="34" borderId="32" xfId="53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3" fontId="0" fillId="33" borderId="3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3" fillId="0" borderId="58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18" xfId="0" applyNumberFormat="1" applyBorder="1" applyAlignment="1">
      <alignment/>
    </xf>
    <xf numFmtId="0" fontId="16" fillId="0" borderId="2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14" fontId="17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165" fontId="17" fillId="0" borderId="0" xfId="53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/>
    </xf>
    <xf numFmtId="49" fontId="0" fillId="0" borderId="26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16" fontId="9" fillId="0" borderId="25" xfId="0" applyNumberFormat="1" applyFont="1" applyFill="1" applyBorder="1" applyAlignment="1">
      <alignment horizontal="centerContinuous"/>
    </xf>
    <xf numFmtId="0" fontId="0" fillId="0" borderId="37" xfId="0" applyNumberFormat="1" applyFill="1" applyBorder="1" applyAlignment="1">
      <alignment horizontal="center"/>
    </xf>
    <xf numFmtId="14" fontId="3" fillId="0" borderId="37" xfId="0" applyNumberFormat="1" applyFont="1" applyFill="1" applyBorder="1" applyAlignment="1">
      <alignment horizontal="center"/>
    </xf>
    <xf numFmtId="4" fontId="3" fillId="39" borderId="58" xfId="0" applyNumberFormat="1" applyFont="1" applyFill="1" applyBorder="1" applyAlignment="1">
      <alignment/>
    </xf>
    <xf numFmtId="0" fontId="3" fillId="39" borderId="58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58" xfId="0" applyNumberFormat="1" applyFont="1" applyBorder="1" applyAlignment="1">
      <alignment/>
    </xf>
    <xf numFmtId="0" fontId="0" fillId="33" borderId="37" xfId="0" applyNumberFormat="1" applyFill="1" applyBorder="1" applyAlignment="1" quotePrefix="1">
      <alignment horizontal="center"/>
    </xf>
    <xf numFmtId="0" fontId="0" fillId="33" borderId="37" xfId="0" applyNumberFormat="1" applyFill="1" applyBorder="1" applyAlignment="1">
      <alignment horizontal="center"/>
    </xf>
    <xf numFmtId="14" fontId="3" fillId="33" borderId="37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60" xfId="0" applyNumberFormat="1" applyFill="1" applyBorder="1" applyAlignment="1">
      <alignment horizontal="center"/>
    </xf>
    <xf numFmtId="4" fontId="0" fillId="34" borderId="0" xfId="0" applyFill="1" applyAlignment="1">
      <alignment horizontal="center" vertical="center"/>
    </xf>
    <xf numFmtId="17" fontId="0" fillId="33" borderId="0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 quotePrefix="1">
      <alignment horizontal="center" vertical="center"/>
    </xf>
    <xf numFmtId="4" fontId="2" fillId="33" borderId="6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17" fontId="0" fillId="33" borderId="26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180" fontId="0" fillId="33" borderId="27" xfId="0" applyNumberFormat="1" applyFont="1" applyFill="1" applyBorder="1" applyAlignment="1">
      <alignment horizontal="center" vertical="center"/>
    </xf>
    <xf numFmtId="17" fontId="0" fillId="33" borderId="28" xfId="0" applyNumberFormat="1" applyFont="1" applyFill="1" applyBorder="1" applyAlignment="1">
      <alignment horizontal="center" vertical="center"/>
    </xf>
    <xf numFmtId="180" fontId="0" fillId="33" borderId="14" xfId="0" applyNumberFormat="1" applyFill="1" applyBorder="1" applyAlignment="1">
      <alignment horizontal="center" vertical="center"/>
    </xf>
    <xf numFmtId="180" fontId="0" fillId="33" borderId="29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7" fontId="0" fillId="33" borderId="30" xfId="0" applyNumberFormat="1" applyFont="1" applyFill="1" applyBorder="1" applyAlignment="1">
      <alignment horizontal="center" vertical="center"/>
    </xf>
    <xf numFmtId="180" fontId="0" fillId="33" borderId="25" xfId="0" applyNumberFormat="1" applyFill="1" applyBorder="1" applyAlignment="1">
      <alignment horizontal="center" vertical="center"/>
    </xf>
    <xf numFmtId="165" fontId="0" fillId="33" borderId="38" xfId="53" applyFont="1" applyFill="1" applyBorder="1" applyAlignment="1">
      <alignment horizontal="right" vertical="center"/>
    </xf>
    <xf numFmtId="165" fontId="0" fillId="33" borderId="32" xfId="53" applyNumberFormat="1" applyFont="1" applyFill="1" applyBorder="1" applyAlignment="1">
      <alignment horizontal="center" vertical="center"/>
    </xf>
    <xf numFmtId="4" fontId="3" fillId="34" borderId="0" xfId="0" applyFont="1" applyFill="1" applyBorder="1" applyAlignment="1">
      <alignment horizontal="center" vertical="center"/>
    </xf>
    <xf numFmtId="4" fontId="0" fillId="34" borderId="0" xfId="0" applyFill="1" applyBorder="1" applyAlignment="1">
      <alignment horizontal="center" vertical="center"/>
    </xf>
    <xf numFmtId="17" fontId="0" fillId="0" borderId="32" xfId="0" applyNumberFormat="1" applyFont="1" applyBorder="1" applyAlignment="1">
      <alignment horizontal="right"/>
    </xf>
    <xf numFmtId="165" fontId="0" fillId="0" borderId="59" xfId="53" applyFont="1" applyBorder="1" applyAlignment="1">
      <alignment horizontal="left"/>
    </xf>
    <xf numFmtId="165" fontId="0" fillId="0" borderId="32" xfId="0" applyNumberFormat="1" applyFill="1" applyBorder="1" applyAlignment="1">
      <alignment horizontal="right"/>
    </xf>
    <xf numFmtId="180" fontId="0" fillId="33" borderId="16" xfId="0" applyNumberFormat="1" applyFont="1" applyFill="1" applyBorder="1" applyAlignment="1">
      <alignment horizontal="center" vertical="center"/>
    </xf>
    <xf numFmtId="4" fontId="3" fillId="34" borderId="58" xfId="0" applyFont="1" applyFill="1" applyBorder="1" applyAlignment="1">
      <alignment horizontal="center" vertical="center"/>
    </xf>
    <xf numFmtId="17" fontId="0" fillId="0" borderId="32" xfId="0" applyNumberFormat="1" applyBorder="1" applyAlignment="1">
      <alignment horizontal="right"/>
    </xf>
    <xf numFmtId="17" fontId="0" fillId="0" borderId="32" xfId="0" applyNumberFormat="1" applyFill="1" applyBorder="1" applyAlignment="1">
      <alignment horizontal="right"/>
    </xf>
    <xf numFmtId="4" fontId="3" fillId="0" borderId="58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" fontId="0" fillId="34" borderId="32" xfId="0" applyNumberFormat="1" applyFont="1" applyFill="1" applyBorder="1" applyAlignment="1">
      <alignment horizontal="right"/>
    </xf>
    <xf numFmtId="165" fontId="0" fillId="34" borderId="32" xfId="53" applyFont="1" applyFill="1" applyBorder="1" applyAlignment="1">
      <alignment/>
    </xf>
    <xf numFmtId="4" fontId="3" fillId="39" borderId="62" xfId="0" applyNumberFormat="1" applyFont="1" applyFill="1" applyBorder="1" applyAlignment="1">
      <alignment/>
    </xf>
    <xf numFmtId="0" fontId="3" fillId="39" borderId="63" xfId="0" applyNumberFormat="1" applyFont="1" applyFill="1" applyBorder="1" applyAlignment="1">
      <alignment/>
    </xf>
    <xf numFmtId="0" fontId="3" fillId="39" borderId="64" xfId="0" applyNumberFormat="1" applyFont="1" applyFill="1" applyBorder="1" applyAlignment="1">
      <alignment/>
    </xf>
    <xf numFmtId="171" fontId="3" fillId="0" borderId="11" xfId="0" applyNumberFormat="1" applyFont="1" applyFill="1" applyBorder="1" applyAlignment="1" quotePrefix="1">
      <alignment horizontal="center" vertical="center"/>
    </xf>
    <xf numFmtId="171" fontId="3" fillId="0" borderId="65" xfId="0" applyNumberFormat="1" applyFont="1" applyFill="1" applyBorder="1" applyAlignment="1" quotePrefix="1">
      <alignment horizontal="center" vertical="center"/>
    </xf>
    <xf numFmtId="171" fontId="3" fillId="0" borderId="66" xfId="0" applyNumberFormat="1" applyFont="1" applyFill="1" applyBorder="1" applyAlignment="1" quotePrefix="1">
      <alignment horizontal="center" vertical="center"/>
    </xf>
    <xf numFmtId="4" fontId="3" fillId="0" borderId="11" xfId="0" applyNumberFormat="1" applyFont="1" applyFill="1" applyBorder="1" applyAlignment="1" quotePrefix="1">
      <alignment horizontal="center" vertical="center"/>
    </xf>
    <xf numFmtId="4" fontId="3" fillId="0" borderId="65" xfId="0" applyNumberFormat="1" applyFont="1" applyFill="1" applyBorder="1" applyAlignment="1" quotePrefix="1">
      <alignment horizontal="center" vertical="center"/>
    </xf>
    <xf numFmtId="4" fontId="3" fillId="0" borderId="66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4" fontId="68" fillId="34" borderId="0" xfId="0" applyNumberFormat="1" applyFont="1" applyFill="1" applyBorder="1" applyAlignment="1">
      <alignment horizontal="left"/>
    </xf>
    <xf numFmtId="4" fontId="68" fillId="34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171" fontId="44" fillId="0" borderId="0" xfId="44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Atualização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">
      <selection activeCell="P16" sqref="P16"/>
    </sheetView>
  </sheetViews>
  <sheetFormatPr defaultColWidth="9.33203125" defaultRowHeight="10.5"/>
  <cols>
    <col min="1" max="1" width="8" style="188" customWidth="1"/>
    <col min="2" max="12" width="9.33203125" style="188" customWidth="1"/>
    <col min="13" max="16384" width="9.33203125" style="3" customWidth="1"/>
  </cols>
  <sheetData>
    <row r="1" spans="1:12" ht="21">
      <c r="A1" s="173" t="s">
        <v>110</v>
      </c>
      <c r="B1" s="174"/>
      <c r="C1" s="174"/>
      <c r="D1" s="174"/>
      <c r="E1" s="174"/>
      <c r="F1" s="174"/>
      <c r="G1" s="174"/>
      <c r="H1" s="175"/>
      <c r="I1" s="175"/>
      <c r="J1" s="176"/>
      <c r="K1" s="176"/>
      <c r="L1" s="177"/>
    </row>
    <row r="2" spans="1:12" ht="4.5" customHeight="1">
      <c r="A2" s="178"/>
      <c r="B2" s="179"/>
      <c r="C2" s="179"/>
      <c r="D2" s="179"/>
      <c r="E2" s="179"/>
      <c r="F2" s="179"/>
      <c r="G2" s="179"/>
      <c r="H2" s="179"/>
      <c r="I2" s="179"/>
      <c r="J2" s="180"/>
      <c r="K2" s="180"/>
      <c r="L2" s="181"/>
    </row>
    <row r="3" spans="1:12" ht="15.75">
      <c r="A3" s="182" t="s">
        <v>111</v>
      </c>
      <c r="B3" s="183"/>
      <c r="C3" s="183"/>
      <c r="D3" s="183"/>
      <c r="E3" s="183"/>
      <c r="F3" s="183"/>
      <c r="G3" s="183"/>
      <c r="H3" s="183"/>
      <c r="I3" s="183"/>
      <c r="J3" s="180"/>
      <c r="K3" s="180"/>
      <c r="L3" s="181"/>
    </row>
    <row r="4" spans="1:12" ht="15.75">
      <c r="A4" s="182" t="s">
        <v>202</v>
      </c>
      <c r="B4" s="183"/>
      <c r="C4" s="183"/>
      <c r="D4" s="183"/>
      <c r="E4" s="183"/>
      <c r="F4" s="183"/>
      <c r="G4" s="183"/>
      <c r="H4" s="183"/>
      <c r="I4" s="183"/>
      <c r="J4" s="180"/>
      <c r="K4" s="180"/>
      <c r="L4" s="181"/>
    </row>
    <row r="5" spans="1:12" ht="21">
      <c r="A5" s="184" t="s">
        <v>203</v>
      </c>
      <c r="B5" s="185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7" spans="1:12" ht="12.75">
      <c r="A7" s="189"/>
      <c r="B7" s="189">
        <v>1971</v>
      </c>
      <c r="C7" s="189">
        <v>1972</v>
      </c>
      <c r="D7" s="189">
        <v>1973</v>
      </c>
      <c r="E7" s="189">
        <v>1974</v>
      </c>
      <c r="F7" s="189">
        <v>1975</v>
      </c>
      <c r="G7" s="189">
        <v>1976</v>
      </c>
      <c r="H7" s="189">
        <v>1977</v>
      </c>
      <c r="I7" s="189">
        <v>1978</v>
      </c>
      <c r="J7" s="189">
        <v>1979</v>
      </c>
      <c r="K7" s="189">
        <v>1980</v>
      </c>
      <c r="L7" s="189">
        <v>1981</v>
      </c>
    </row>
    <row r="8" spans="1:12" ht="15.75">
      <c r="A8" s="190" t="s">
        <v>112</v>
      </c>
      <c r="B8" s="191">
        <v>0.412439383</v>
      </c>
      <c r="C8" s="191">
        <v>0.338630814</v>
      </c>
      <c r="D8" s="191">
        <v>0.293981072</v>
      </c>
      <c r="E8" s="191">
        <v>0.258415205</v>
      </c>
      <c r="F8" s="191">
        <v>0.195103615</v>
      </c>
      <c r="G8" s="191">
        <v>0.156184316</v>
      </c>
      <c r="H8" s="191">
        <v>0.113383701</v>
      </c>
      <c r="I8" s="191">
        <v>0.087380987</v>
      </c>
      <c r="J8" s="191">
        <v>0.063721325</v>
      </c>
      <c r="K8" s="191">
        <v>0.042685556</v>
      </c>
      <c r="L8" s="191">
        <v>0.028197098</v>
      </c>
    </row>
    <row r="9" spans="1:12" ht="15.75">
      <c r="A9" s="190" t="s">
        <v>113</v>
      </c>
      <c r="B9" s="191">
        <v>0.412439383</v>
      </c>
      <c r="C9" s="191">
        <v>0.338630814</v>
      </c>
      <c r="D9" s="191">
        <v>0.293981072</v>
      </c>
      <c r="E9" s="191">
        <v>0.258415205</v>
      </c>
      <c r="F9" s="191">
        <v>0.195103615</v>
      </c>
      <c r="G9" s="191">
        <v>0.156184316</v>
      </c>
      <c r="H9" s="191">
        <v>0.113383701</v>
      </c>
      <c r="I9" s="191">
        <v>0.087380987</v>
      </c>
      <c r="J9" s="191">
        <v>0.063721325</v>
      </c>
      <c r="K9" s="191">
        <v>0.042685556</v>
      </c>
      <c r="L9" s="191">
        <v>0.028197098</v>
      </c>
    </row>
    <row r="10" spans="1:12" ht="15.75">
      <c r="A10" s="190" t="s">
        <v>114</v>
      </c>
      <c r="B10" s="191">
        <v>0.412439383</v>
      </c>
      <c r="C10" s="191">
        <v>0.338630814</v>
      </c>
      <c r="D10" s="191">
        <v>0.293981072</v>
      </c>
      <c r="E10" s="191">
        <v>0.258415205</v>
      </c>
      <c r="F10" s="191">
        <v>0.195103615</v>
      </c>
      <c r="G10" s="191">
        <v>0.156184316</v>
      </c>
      <c r="H10" s="191">
        <v>0.113383701</v>
      </c>
      <c r="I10" s="191">
        <v>0.087380987</v>
      </c>
      <c r="J10" s="191">
        <v>0.063721325</v>
      </c>
      <c r="K10" s="191">
        <v>0.042685556</v>
      </c>
      <c r="L10" s="191">
        <v>0.028197098</v>
      </c>
    </row>
    <row r="11" spans="1:12" ht="15.75">
      <c r="A11" s="190" t="s">
        <v>115</v>
      </c>
      <c r="B11" s="191">
        <v>0.395753881</v>
      </c>
      <c r="C11" s="191">
        <v>0.326501342</v>
      </c>
      <c r="D11" s="191">
        <v>0.284658507</v>
      </c>
      <c r="E11" s="191">
        <v>0.248815701</v>
      </c>
      <c r="F11" s="191">
        <v>0.185555856</v>
      </c>
      <c r="G11" s="191">
        <v>0.146400324</v>
      </c>
      <c r="H11" s="191">
        <v>0.106876178</v>
      </c>
      <c r="I11" s="191">
        <v>0.081531501</v>
      </c>
      <c r="J11" s="191">
        <v>0.059414796</v>
      </c>
      <c r="K11" s="191">
        <v>0.038093924</v>
      </c>
      <c r="L11" s="191">
        <v>0.023720959</v>
      </c>
    </row>
    <row r="12" spans="1:12" ht="15.75">
      <c r="A12" s="190" t="s">
        <v>116</v>
      </c>
      <c r="B12" s="191">
        <v>0.395753881</v>
      </c>
      <c r="C12" s="191">
        <v>0.326501342</v>
      </c>
      <c r="D12" s="191">
        <v>0.284658507</v>
      </c>
      <c r="E12" s="191">
        <v>0.248815701</v>
      </c>
      <c r="F12" s="191">
        <v>0.185555856</v>
      </c>
      <c r="G12" s="191">
        <v>0.146400324</v>
      </c>
      <c r="H12" s="191">
        <v>0.106876178</v>
      </c>
      <c r="I12" s="191">
        <v>0.081531501</v>
      </c>
      <c r="J12" s="191">
        <v>0.059414796</v>
      </c>
      <c r="K12" s="191">
        <v>0.038093924</v>
      </c>
      <c r="L12" s="191">
        <v>0.023720959</v>
      </c>
    </row>
    <row r="13" spans="1:12" ht="15.75">
      <c r="A13" s="190" t="s">
        <v>117</v>
      </c>
      <c r="B13" s="191">
        <v>0.395753881</v>
      </c>
      <c r="C13" s="191">
        <v>0.326501342</v>
      </c>
      <c r="D13" s="191">
        <v>0.284658507</v>
      </c>
      <c r="E13" s="191">
        <v>0.248815701</v>
      </c>
      <c r="F13" s="191">
        <v>0.185555856</v>
      </c>
      <c r="G13" s="191">
        <v>0.146400324</v>
      </c>
      <c r="H13" s="191">
        <v>0.106876178</v>
      </c>
      <c r="I13" s="191">
        <v>0.081531501</v>
      </c>
      <c r="J13" s="191">
        <v>0.059414796</v>
      </c>
      <c r="K13" s="191">
        <v>0.038093924</v>
      </c>
      <c r="L13" s="191">
        <v>0.023720959</v>
      </c>
    </row>
    <row r="14" spans="1:12" ht="15.75">
      <c r="A14" s="190" t="s">
        <v>118</v>
      </c>
      <c r="B14" s="191">
        <v>0.378211672</v>
      </c>
      <c r="C14" s="191">
        <v>0.311288851</v>
      </c>
      <c r="D14" s="191">
        <v>0.274842165</v>
      </c>
      <c r="E14" s="191">
        <v>0.231970824</v>
      </c>
      <c r="F14" s="191">
        <v>0.174614645</v>
      </c>
      <c r="G14" s="191">
        <v>0.134695846</v>
      </c>
      <c r="H14" s="191">
        <v>0.097400161</v>
      </c>
      <c r="I14" s="191">
        <v>0.074627395</v>
      </c>
      <c r="J14" s="191">
        <v>0.053382518</v>
      </c>
      <c r="K14" s="191">
        <v>0.034425219</v>
      </c>
      <c r="L14" s="191">
        <v>0.019916575</v>
      </c>
    </row>
    <row r="15" spans="1:12" ht="15.75">
      <c r="A15" s="190" t="s">
        <v>119</v>
      </c>
      <c r="B15" s="191">
        <v>0.378211672</v>
      </c>
      <c r="C15" s="191">
        <v>0.311288851</v>
      </c>
      <c r="D15" s="191">
        <v>0.274842165</v>
      </c>
      <c r="E15" s="191">
        <v>0.231970824</v>
      </c>
      <c r="F15" s="191">
        <v>0.174614645</v>
      </c>
      <c r="G15" s="191">
        <v>0.134695846</v>
      </c>
      <c r="H15" s="191">
        <v>0.097400161</v>
      </c>
      <c r="I15" s="191">
        <v>0.074627395</v>
      </c>
      <c r="J15" s="191">
        <v>0.053382518</v>
      </c>
      <c r="K15" s="191">
        <v>0.034425219</v>
      </c>
      <c r="L15" s="191">
        <v>0.019916575</v>
      </c>
    </row>
    <row r="16" spans="1:12" ht="15.75">
      <c r="A16" s="190" t="s">
        <v>120</v>
      </c>
      <c r="B16" s="191">
        <v>0.378211672</v>
      </c>
      <c r="C16" s="191">
        <v>0.311288851</v>
      </c>
      <c r="D16" s="191">
        <v>0.274842165</v>
      </c>
      <c r="E16" s="191">
        <v>0.231970824</v>
      </c>
      <c r="F16" s="191">
        <v>0.174614645</v>
      </c>
      <c r="G16" s="191">
        <v>0.134695846</v>
      </c>
      <c r="H16" s="191">
        <v>0.097400161</v>
      </c>
      <c r="I16" s="191">
        <v>0.074627395</v>
      </c>
      <c r="J16" s="191">
        <v>0.053382518</v>
      </c>
      <c r="K16" s="191">
        <v>0.034425219</v>
      </c>
      <c r="L16" s="191">
        <v>0.019916575</v>
      </c>
    </row>
    <row r="17" spans="1:12" ht="15.75">
      <c r="A17" s="190" t="s">
        <v>121</v>
      </c>
      <c r="B17" s="191">
        <v>0.355421025</v>
      </c>
      <c r="C17" s="191">
        <v>0.302168081</v>
      </c>
      <c r="D17" s="191">
        <v>0.267526619</v>
      </c>
      <c r="E17" s="191">
        <v>0.204412673</v>
      </c>
      <c r="F17" s="191">
        <v>0.165678606</v>
      </c>
      <c r="G17" s="191">
        <v>0.123711306</v>
      </c>
      <c r="H17" s="191">
        <v>0.091678004</v>
      </c>
      <c r="I17" s="191">
        <v>0.068660956</v>
      </c>
      <c r="J17" s="191">
        <v>0.048561963</v>
      </c>
      <c r="K17" s="191">
        <v>0.031381963</v>
      </c>
      <c r="L17" s="191">
        <v>0.016801503</v>
      </c>
    </row>
    <row r="18" spans="1:12" ht="15.75">
      <c r="A18" s="190" t="s">
        <v>122</v>
      </c>
      <c r="B18" s="191">
        <v>0.355421025</v>
      </c>
      <c r="C18" s="191">
        <v>0.302168081</v>
      </c>
      <c r="D18" s="191">
        <v>0.267526619</v>
      </c>
      <c r="E18" s="191">
        <v>0.204412673</v>
      </c>
      <c r="F18" s="191">
        <v>0.165678606</v>
      </c>
      <c r="G18" s="191">
        <v>0.123711306</v>
      </c>
      <c r="H18" s="191">
        <v>0.091678004</v>
      </c>
      <c r="I18" s="191">
        <v>0.068660956</v>
      </c>
      <c r="J18" s="191">
        <v>0.048561963</v>
      </c>
      <c r="K18" s="191">
        <v>0.031381963</v>
      </c>
      <c r="L18" s="191">
        <v>0.016801503</v>
      </c>
    </row>
    <row r="19" spans="1:12" ht="15.75">
      <c r="A19" s="190" t="s">
        <v>123</v>
      </c>
      <c r="B19" s="191">
        <v>0.355421025</v>
      </c>
      <c r="C19" s="191">
        <v>0.302168081</v>
      </c>
      <c r="D19" s="191">
        <v>0.267526619</v>
      </c>
      <c r="E19" s="191">
        <v>0.204412673</v>
      </c>
      <c r="F19" s="191">
        <v>0.165678606</v>
      </c>
      <c r="G19" s="191">
        <v>0.123711306</v>
      </c>
      <c r="H19" s="191">
        <v>0.091678004</v>
      </c>
      <c r="I19" s="191">
        <v>0.068660956</v>
      </c>
      <c r="J19" s="191">
        <v>0.048561963</v>
      </c>
      <c r="K19" s="191">
        <v>0.031381963</v>
      </c>
      <c r="L19" s="191">
        <v>0.016801503</v>
      </c>
    </row>
    <row r="20" spans="1:12" ht="12.75">
      <c r="A20" s="189"/>
      <c r="B20" s="189">
        <v>1982</v>
      </c>
      <c r="C20" s="189">
        <v>1983</v>
      </c>
      <c r="D20" s="189">
        <v>1984</v>
      </c>
      <c r="E20" s="189">
        <v>1985</v>
      </c>
      <c r="F20" s="189">
        <v>1986</v>
      </c>
      <c r="G20" s="189">
        <v>1987</v>
      </c>
      <c r="H20" s="189">
        <v>1988</v>
      </c>
      <c r="I20" s="189">
        <v>1989</v>
      </c>
      <c r="J20" s="189">
        <v>1990</v>
      </c>
      <c r="K20" s="189">
        <v>1991</v>
      </c>
      <c r="L20" s="189">
        <v>1992</v>
      </c>
    </row>
    <row r="21" spans="1:12" ht="15.75">
      <c r="A21" s="190" t="s">
        <v>112</v>
      </c>
      <c r="B21" s="191">
        <v>0.014322042</v>
      </c>
      <c r="C21" s="191">
        <v>0.007153577</v>
      </c>
      <c r="D21" s="191">
        <v>0.002759555</v>
      </c>
      <c r="E21" s="191">
        <v>0.000852304</v>
      </c>
      <c r="F21" s="191">
        <v>0.000260133</v>
      </c>
      <c r="G21" s="191">
        <v>0.160228443</v>
      </c>
      <c r="H21" s="191">
        <v>0.034889593</v>
      </c>
      <c r="I21" s="191">
        <v>0.003375473</v>
      </c>
      <c r="J21" s="191">
        <v>0.188824106</v>
      </c>
      <c r="K21" s="191">
        <v>0.015019642</v>
      </c>
      <c r="L21" s="191">
        <v>0.002868797</v>
      </c>
    </row>
    <row r="22" spans="1:12" ht="15.75">
      <c r="A22" s="190" t="s">
        <v>113</v>
      </c>
      <c r="B22" s="191">
        <v>0.014322042</v>
      </c>
      <c r="C22" s="191">
        <v>0.007153577</v>
      </c>
      <c r="D22" s="191">
        <v>0.002759555</v>
      </c>
      <c r="E22" s="191">
        <v>0.000852304</v>
      </c>
      <c r="F22" s="191">
        <v>0.000223808</v>
      </c>
      <c r="G22" s="191">
        <v>0.137170142</v>
      </c>
      <c r="H22" s="191">
        <v>0.029945579</v>
      </c>
      <c r="I22" s="191">
        <v>2.758640852</v>
      </c>
      <c r="J22" s="191">
        <v>0.120955804</v>
      </c>
      <c r="K22" s="191">
        <v>0.012494107</v>
      </c>
      <c r="L22" s="191">
        <v>0.002286258</v>
      </c>
    </row>
    <row r="23" spans="1:12" ht="15.75">
      <c r="A23" s="190" t="s">
        <v>114</v>
      </c>
      <c r="B23" s="191">
        <v>0.014322042</v>
      </c>
      <c r="C23" s="191">
        <v>0.007153577</v>
      </c>
      <c r="D23" s="191">
        <v>0.002759555</v>
      </c>
      <c r="E23" s="191">
        <v>0.000852304</v>
      </c>
      <c r="F23" s="191">
        <v>0.195705193</v>
      </c>
      <c r="G23" s="191">
        <v>0.114671579</v>
      </c>
      <c r="H23" s="191">
        <v>0.025386214</v>
      </c>
      <c r="I23" s="191">
        <v>2.33091748</v>
      </c>
      <c r="J23" s="191">
        <v>0.070005675</v>
      </c>
      <c r="K23" s="191">
        <v>0.011676736</v>
      </c>
      <c r="L23" s="191">
        <v>0.001820125</v>
      </c>
    </row>
    <row r="24" spans="1:12" ht="15.75">
      <c r="A24" s="190" t="s">
        <v>115</v>
      </c>
      <c r="B24" s="191">
        <v>0.012371918</v>
      </c>
      <c r="C24" s="191">
        <v>0.005802652</v>
      </c>
      <c r="D24" s="191">
        <v>0.00203453</v>
      </c>
      <c r="E24" s="191">
        <v>0.000609467</v>
      </c>
      <c r="F24" s="191">
        <v>0.195920705</v>
      </c>
      <c r="G24" s="191">
        <v>0.100141104</v>
      </c>
      <c r="H24" s="191">
        <v>0.021882781</v>
      </c>
      <c r="I24" s="191">
        <v>1.945511644</v>
      </c>
      <c r="J24" s="191">
        <v>0.03798051</v>
      </c>
      <c r="K24" s="191">
        <v>0.010761969</v>
      </c>
      <c r="L24" s="191">
        <v>0.001464653</v>
      </c>
    </row>
    <row r="25" spans="1:12" ht="15.75">
      <c r="A25" s="190" t="s">
        <v>116</v>
      </c>
      <c r="B25" s="191">
        <v>0.012371918</v>
      </c>
      <c r="C25" s="191">
        <v>0.005802652</v>
      </c>
      <c r="D25" s="191">
        <v>0.00203453</v>
      </c>
      <c r="E25" s="191">
        <v>0.000609467</v>
      </c>
      <c r="F25" s="191">
        <v>0.194404352</v>
      </c>
      <c r="G25" s="191">
        <v>0.082788611</v>
      </c>
      <c r="H25" s="191">
        <v>0.018345725</v>
      </c>
      <c r="I25" s="191">
        <v>1.753345013</v>
      </c>
      <c r="J25" s="191">
        <v>0.03798051</v>
      </c>
      <c r="K25" s="191">
        <v>0.00987971</v>
      </c>
      <c r="L25" s="191">
        <v>0.001209657</v>
      </c>
    </row>
    <row r="26" spans="1:12" ht="15.75">
      <c r="A26" s="190" t="s">
        <v>117</v>
      </c>
      <c r="B26" s="191">
        <v>0.012371918</v>
      </c>
      <c r="C26" s="191">
        <v>0.005802652</v>
      </c>
      <c r="D26" s="191">
        <v>0.00203453</v>
      </c>
      <c r="E26" s="191">
        <v>0.000609467</v>
      </c>
      <c r="F26" s="191">
        <v>0.191720268</v>
      </c>
      <c r="G26" s="191">
        <v>0.067067896</v>
      </c>
      <c r="H26" s="191">
        <v>0.015576266</v>
      </c>
      <c r="I26" s="191">
        <v>1.594819919</v>
      </c>
      <c r="J26" s="191">
        <v>0.036041477</v>
      </c>
      <c r="K26" s="191">
        <v>0.009064786</v>
      </c>
      <c r="L26" s="191">
        <v>0.001009646</v>
      </c>
    </row>
    <row r="27" spans="1:12" ht="15.75">
      <c r="A27" s="190" t="s">
        <v>118</v>
      </c>
      <c r="B27" s="191">
        <v>0.010536094</v>
      </c>
      <c r="C27" s="191">
        <v>0.004572539</v>
      </c>
      <c r="D27" s="191">
        <v>0.001571035</v>
      </c>
      <c r="E27" s="191">
        <v>0.000453626</v>
      </c>
      <c r="F27" s="191">
        <v>0.189315956</v>
      </c>
      <c r="G27" s="191">
        <v>0.056827568</v>
      </c>
      <c r="H27" s="191">
        <v>0.01303126</v>
      </c>
      <c r="I27" s="191">
        <v>1.277593468</v>
      </c>
      <c r="J27" s="191">
        <v>0.032881559</v>
      </c>
      <c r="K27" s="191">
        <v>0.008285911</v>
      </c>
      <c r="L27" s="191">
        <v>0.000834074</v>
      </c>
    </row>
    <row r="28" spans="1:12" ht="15.75">
      <c r="A28" s="190" t="s">
        <v>119</v>
      </c>
      <c r="B28" s="191">
        <v>0.010536094</v>
      </c>
      <c r="C28" s="191">
        <v>0.004572539</v>
      </c>
      <c r="D28" s="191">
        <v>0.001571035</v>
      </c>
      <c r="E28" s="191">
        <v>0.000453626</v>
      </c>
      <c r="F28" s="191">
        <v>0.187089589</v>
      </c>
      <c r="G28" s="191">
        <v>0.055145627</v>
      </c>
      <c r="H28" s="191">
        <v>0.010505692</v>
      </c>
      <c r="I28" s="191">
        <v>0.992228542</v>
      </c>
      <c r="J28" s="191">
        <v>0.029679177</v>
      </c>
      <c r="K28" s="191">
        <v>0.007529224</v>
      </c>
      <c r="L28" s="191">
        <v>0.000674326</v>
      </c>
    </row>
    <row r="29" spans="1:12" ht="15.75">
      <c r="A29" s="190" t="s">
        <v>120</v>
      </c>
      <c r="B29" s="191">
        <v>0.010536094</v>
      </c>
      <c r="C29" s="191">
        <v>0.004572539</v>
      </c>
      <c r="D29" s="191">
        <v>0.001571035</v>
      </c>
      <c r="E29" s="191">
        <v>0.000453626</v>
      </c>
      <c r="F29" s="191">
        <v>0.183998416</v>
      </c>
      <c r="G29" s="191">
        <v>0.051848088</v>
      </c>
      <c r="H29" s="191">
        <v>0.008706856</v>
      </c>
      <c r="I29" s="191">
        <v>0.767147472</v>
      </c>
      <c r="J29" s="191">
        <v>0.026839552</v>
      </c>
      <c r="K29" s="191">
        <v>0.006725523</v>
      </c>
      <c r="L29" s="191">
        <v>0.000547254</v>
      </c>
    </row>
    <row r="30" spans="1:12" ht="15.75">
      <c r="A30" s="190" t="s">
        <v>121</v>
      </c>
      <c r="B30" s="191">
        <v>0.00868173</v>
      </c>
      <c r="C30" s="191">
        <v>0.003530914</v>
      </c>
      <c r="D30" s="191">
        <v>0.001165448</v>
      </c>
      <c r="E30" s="191">
        <v>0.000357169</v>
      </c>
      <c r="F30" s="191">
        <v>0.180887157</v>
      </c>
      <c r="G30" s="191">
        <v>0.049061401</v>
      </c>
      <c r="H30" s="191">
        <v>0.007021092</v>
      </c>
      <c r="I30" s="191">
        <v>0.56428648</v>
      </c>
      <c r="J30" s="191">
        <v>0.023783387</v>
      </c>
      <c r="K30" s="191">
        <v>0.00575914</v>
      </c>
      <c r="L30" s="191">
        <v>0.000436476</v>
      </c>
    </row>
    <row r="31" spans="1:12" ht="15.75">
      <c r="A31" s="190" t="s">
        <v>122</v>
      </c>
      <c r="B31" s="191">
        <v>0.00868173</v>
      </c>
      <c r="C31" s="191">
        <v>0.003530914</v>
      </c>
      <c r="D31" s="191">
        <v>0.001165448</v>
      </c>
      <c r="E31" s="191">
        <v>0.000357169</v>
      </c>
      <c r="F31" s="191">
        <v>0.177531805</v>
      </c>
      <c r="G31" s="191">
        <v>0.044936253</v>
      </c>
      <c r="H31" s="191">
        <v>0.005517558</v>
      </c>
      <c r="I31" s="191">
        <v>0.41003232</v>
      </c>
      <c r="J31" s="191">
        <v>0.020915827</v>
      </c>
      <c r="K31" s="191">
        <v>0.004808499</v>
      </c>
      <c r="L31" s="191">
        <v>0.000348985</v>
      </c>
    </row>
    <row r="32" spans="1:12" ht="15.75">
      <c r="A32" s="190" t="s">
        <v>123</v>
      </c>
      <c r="B32" s="191">
        <v>0.00868173</v>
      </c>
      <c r="C32" s="191">
        <v>0.003530914</v>
      </c>
      <c r="D32" s="191">
        <v>0.001165448</v>
      </c>
      <c r="E32" s="191">
        <v>0.000357169</v>
      </c>
      <c r="F32" s="191">
        <v>0.171877051</v>
      </c>
      <c r="G32" s="191">
        <v>0.039822982</v>
      </c>
      <c r="H32" s="191">
        <v>0.004347271</v>
      </c>
      <c r="I32" s="191">
        <v>0.289939415</v>
      </c>
      <c r="J32" s="191">
        <v>0.017931951</v>
      </c>
      <c r="K32" s="191">
        <v>0.003684109</v>
      </c>
      <c r="L32" s="191">
        <v>0.000283061</v>
      </c>
    </row>
    <row r="33" spans="1:12" ht="12.75">
      <c r="A33" s="189"/>
      <c r="B33" s="189">
        <v>1993</v>
      </c>
      <c r="C33" s="189">
        <v>1994</v>
      </c>
      <c r="D33" s="189">
        <v>1995</v>
      </c>
      <c r="E33" s="189">
        <v>1996</v>
      </c>
      <c r="F33" s="189">
        <v>1997</v>
      </c>
      <c r="G33" s="189">
        <v>1998</v>
      </c>
      <c r="H33" s="189">
        <v>1999</v>
      </c>
      <c r="I33" s="189">
        <v>2000</v>
      </c>
      <c r="J33" s="189">
        <v>2001</v>
      </c>
      <c r="K33" s="189">
        <v>2002</v>
      </c>
      <c r="L33" s="189">
        <v>2003</v>
      </c>
    </row>
    <row r="34" spans="1:12" ht="15.75">
      <c r="A34" s="190" t="s">
        <v>112</v>
      </c>
      <c r="B34" s="191">
        <v>0.000228367</v>
      </c>
      <c r="C34" s="191">
        <v>0.008869511</v>
      </c>
      <c r="D34" s="191">
        <v>2.320493215</v>
      </c>
      <c r="E34" s="191">
        <v>1.762989462</v>
      </c>
      <c r="F34" s="191">
        <v>1.608785879</v>
      </c>
      <c r="G34" s="191">
        <v>1.465396954</v>
      </c>
      <c r="H34" s="191">
        <v>1.359443831</v>
      </c>
      <c r="I34" s="191">
        <v>1.285774533</v>
      </c>
      <c r="J34" s="191">
        <v>1.259374151</v>
      </c>
      <c r="K34" s="191">
        <v>1.231237232</v>
      </c>
      <c r="L34" s="191">
        <v>1.19767199</v>
      </c>
    </row>
    <row r="35" spans="1:12" ht="15.75">
      <c r="A35" s="190" t="s">
        <v>113</v>
      </c>
      <c r="B35" s="191">
        <v>0.000180157</v>
      </c>
      <c r="C35" s="191">
        <v>0.006270865</v>
      </c>
      <c r="D35" s="191">
        <v>2.272736209</v>
      </c>
      <c r="E35" s="191">
        <v>1.741179448</v>
      </c>
      <c r="F35" s="191">
        <v>1.596904906</v>
      </c>
      <c r="G35" s="191">
        <v>1.44879521</v>
      </c>
      <c r="H35" s="191">
        <v>1.352461074</v>
      </c>
      <c r="I35" s="191">
        <v>1.283017329</v>
      </c>
      <c r="J35" s="191">
        <v>1.257652425</v>
      </c>
      <c r="K35" s="191">
        <v>1.228055341</v>
      </c>
      <c r="L35" s="191">
        <v>1.191858106</v>
      </c>
    </row>
    <row r="36" spans="1:12" ht="15.75">
      <c r="A36" s="190" t="s">
        <v>114</v>
      </c>
      <c r="B36" s="191">
        <v>0.000142529</v>
      </c>
      <c r="C36" s="191">
        <v>0.004483673</v>
      </c>
      <c r="D36" s="191">
        <v>2.231386388</v>
      </c>
      <c r="E36" s="191">
        <v>1.724580362</v>
      </c>
      <c r="F36" s="191">
        <v>1.58640919</v>
      </c>
      <c r="G36" s="191">
        <v>1.442360838</v>
      </c>
      <c r="H36" s="191">
        <v>1.341330712</v>
      </c>
      <c r="I36" s="191">
        <v>1.280037402</v>
      </c>
      <c r="J36" s="191">
        <v>1.257189779</v>
      </c>
      <c r="K36" s="191">
        <v>1.22661897</v>
      </c>
      <c r="L36" s="191">
        <v>1.186972528</v>
      </c>
    </row>
    <row r="37" spans="1:12" ht="15.75">
      <c r="A37" s="190" t="s">
        <v>115</v>
      </c>
      <c r="B37" s="191">
        <v>0.000113289</v>
      </c>
      <c r="C37" s="191">
        <v>0.003160855</v>
      </c>
      <c r="D37" s="191">
        <v>2.18122263</v>
      </c>
      <c r="E37" s="191">
        <v>1.710657322</v>
      </c>
      <c r="F37" s="191">
        <v>1.57645235</v>
      </c>
      <c r="G37" s="191">
        <v>1.429502463</v>
      </c>
      <c r="H37" s="191">
        <v>1.325931345</v>
      </c>
      <c r="I37" s="191">
        <v>1.277173978</v>
      </c>
      <c r="J37" s="191">
        <v>1.255026114</v>
      </c>
      <c r="K37" s="191">
        <v>1.224466358</v>
      </c>
      <c r="L37" s="191">
        <v>1.182500311</v>
      </c>
    </row>
    <row r="38" spans="1:12" ht="15.75">
      <c r="A38" s="190" t="s">
        <v>116</v>
      </c>
      <c r="B38" s="191">
        <v>8.8355E-05</v>
      </c>
      <c r="C38" s="191">
        <v>0.002165414</v>
      </c>
      <c r="D38" s="191">
        <v>2.108139749</v>
      </c>
      <c r="E38" s="191">
        <v>1.699446077</v>
      </c>
      <c r="F38" s="191">
        <v>1.566721443</v>
      </c>
      <c r="G38" s="191">
        <v>1.422786909</v>
      </c>
      <c r="H38" s="191">
        <v>1.317902682</v>
      </c>
      <c r="I38" s="191">
        <v>1.275514533</v>
      </c>
      <c r="J38" s="191">
        <v>1.253088839</v>
      </c>
      <c r="K38" s="191">
        <v>1.221587077</v>
      </c>
      <c r="L38" s="191">
        <v>1.177573345</v>
      </c>
    </row>
    <row r="39" spans="1:12" ht="15.75">
      <c r="A39" s="190" t="s">
        <v>117</v>
      </c>
      <c r="B39" s="191">
        <v>6.8663E-05</v>
      </c>
      <c r="C39" s="191">
        <v>0.001478704</v>
      </c>
      <c r="D39" s="191">
        <v>2.041839189</v>
      </c>
      <c r="E39" s="191">
        <v>1.689498311</v>
      </c>
      <c r="F39" s="191">
        <v>1.556829349</v>
      </c>
      <c r="G39" s="191">
        <v>1.41635242</v>
      </c>
      <c r="H39" s="191">
        <v>1.310353734</v>
      </c>
      <c r="I39" s="191">
        <v>1.272343853</v>
      </c>
      <c r="J39" s="191">
        <v>1.250803621</v>
      </c>
      <c r="K39" s="191">
        <v>1.219024687</v>
      </c>
      <c r="L39" s="191">
        <v>1.172122973</v>
      </c>
    </row>
    <row r="40" spans="1:12" ht="15.75">
      <c r="A40" s="190" t="s">
        <v>118</v>
      </c>
      <c r="B40" s="191">
        <v>5.2785E-05</v>
      </c>
      <c r="C40" s="191">
        <v>2.768630715</v>
      </c>
      <c r="D40" s="191">
        <v>1.984558867</v>
      </c>
      <c r="E40" s="191">
        <v>1.679256525</v>
      </c>
      <c r="F40" s="191">
        <v>1.546721524</v>
      </c>
      <c r="G40" s="191">
        <v>1.409427901</v>
      </c>
      <c r="H40" s="191">
        <v>1.306293773</v>
      </c>
      <c r="I40" s="191">
        <v>1.269626851</v>
      </c>
      <c r="J40" s="191">
        <v>1.248982604</v>
      </c>
      <c r="K40" s="191">
        <v>1.217099236</v>
      </c>
      <c r="L40" s="191">
        <v>1.167260167</v>
      </c>
    </row>
    <row r="41" spans="1:12" ht="15.75">
      <c r="A41" s="190" t="s">
        <v>119</v>
      </c>
      <c r="B41" s="191">
        <v>0.040488666</v>
      </c>
      <c r="C41" s="191">
        <v>2.636134584</v>
      </c>
      <c r="D41" s="191">
        <v>1.926933908</v>
      </c>
      <c r="E41" s="191">
        <v>1.669488349</v>
      </c>
      <c r="F41" s="191">
        <v>1.536610626</v>
      </c>
      <c r="G41" s="191">
        <v>1.401714267</v>
      </c>
      <c r="H41" s="191">
        <v>1.302473618</v>
      </c>
      <c r="I41" s="191">
        <v>1.267665772</v>
      </c>
      <c r="J41" s="191">
        <v>1.245941261</v>
      </c>
      <c r="K41" s="191">
        <v>1.213875184</v>
      </c>
      <c r="L41" s="191">
        <v>1.160915762</v>
      </c>
    </row>
    <row r="42" spans="1:12" ht="15.75">
      <c r="A42" s="190" t="s">
        <v>120</v>
      </c>
      <c r="B42" s="191">
        <v>0.030364981</v>
      </c>
      <c r="C42" s="191">
        <v>2.581125634</v>
      </c>
      <c r="D42" s="191">
        <v>1.878020855</v>
      </c>
      <c r="E42" s="191">
        <v>1.659077637</v>
      </c>
      <c r="F42" s="191">
        <v>1.52703611</v>
      </c>
      <c r="G42" s="191">
        <v>1.396478868</v>
      </c>
      <c r="H42" s="191">
        <v>1.298649097</v>
      </c>
      <c r="I42" s="191">
        <v>1.265103937</v>
      </c>
      <c r="J42" s="191">
        <v>1.241674867</v>
      </c>
      <c r="K42" s="191">
        <v>1.210871013</v>
      </c>
      <c r="L42" s="191">
        <v>1.156246837</v>
      </c>
    </row>
    <row r="43" spans="1:12" ht="15.75">
      <c r="A43" s="190" t="s">
        <v>121</v>
      </c>
      <c r="B43" s="191">
        <v>0.02255607</v>
      </c>
      <c r="C43" s="191">
        <v>2.519668402</v>
      </c>
      <c r="D43" s="191">
        <v>1.842293262</v>
      </c>
      <c r="E43" s="191">
        <v>1.648166773</v>
      </c>
      <c r="F43" s="191">
        <v>1.517213669</v>
      </c>
      <c r="G43" s="191">
        <v>1.390206257</v>
      </c>
      <c r="H43" s="191">
        <v>1.295132811</v>
      </c>
      <c r="I43" s="191">
        <v>1.26379212</v>
      </c>
      <c r="J43" s="191">
        <v>1.239657943</v>
      </c>
      <c r="K43" s="191">
        <v>1.208508379</v>
      </c>
      <c r="L43" s="191">
        <v>1.152370264</v>
      </c>
    </row>
    <row r="44" spans="1:12" ht="15.75">
      <c r="A44" s="190" t="s">
        <v>122</v>
      </c>
      <c r="B44" s="191">
        <v>0.016520962</v>
      </c>
      <c r="C44" s="191">
        <v>2.456892346</v>
      </c>
      <c r="D44" s="191">
        <v>1.81231753</v>
      </c>
      <c r="E44" s="191">
        <v>1.636029073</v>
      </c>
      <c r="F44" s="191">
        <v>1.507336095</v>
      </c>
      <c r="G44" s="191">
        <v>1.377953495</v>
      </c>
      <c r="H44" s="191">
        <v>1.292205965</v>
      </c>
      <c r="I44" s="191">
        <v>1.262131156</v>
      </c>
      <c r="J44" s="191">
        <v>1.236057308</v>
      </c>
      <c r="K44" s="191">
        <v>1.205172462</v>
      </c>
      <c r="L44" s="191">
        <v>1.148679556</v>
      </c>
    </row>
    <row r="45" spans="1:12" ht="15.75">
      <c r="A45" s="190" t="s">
        <v>123</v>
      </c>
      <c r="B45" s="191">
        <v>0.012133492</v>
      </c>
      <c r="C45" s="191">
        <v>2.387163306</v>
      </c>
      <c r="D45" s="191">
        <v>1.786613521</v>
      </c>
      <c r="E45" s="191">
        <v>1.622809665</v>
      </c>
      <c r="F45" s="191">
        <v>1.484571673</v>
      </c>
      <c r="G45" s="191">
        <v>1.369549936</v>
      </c>
      <c r="H45" s="191">
        <v>1.289629285</v>
      </c>
      <c r="I45" s="191">
        <v>1.260622191</v>
      </c>
      <c r="J45" s="191">
        <v>1.233678776</v>
      </c>
      <c r="K45" s="191">
        <v>1.201994389</v>
      </c>
      <c r="L45" s="191">
        <v>1.146643118</v>
      </c>
    </row>
    <row r="46" spans="1:12" ht="12.75">
      <c r="A46" s="189"/>
      <c r="B46" s="189">
        <v>2004</v>
      </c>
      <c r="C46" s="189">
        <v>2005</v>
      </c>
      <c r="D46" s="189">
        <v>2006</v>
      </c>
      <c r="E46" s="189">
        <v>2007</v>
      </c>
      <c r="F46" s="189">
        <v>2008</v>
      </c>
      <c r="G46" s="189">
        <v>2009</v>
      </c>
      <c r="H46" s="189">
        <v>2010</v>
      </c>
      <c r="I46" s="189">
        <v>2011</v>
      </c>
      <c r="J46" s="189">
        <v>2012</v>
      </c>
      <c r="K46" s="189">
        <v>2013</v>
      </c>
      <c r="L46" s="189">
        <v>2014</v>
      </c>
    </row>
    <row r="47" spans="1:12" ht="15.75">
      <c r="A47" s="190" t="s">
        <v>112</v>
      </c>
      <c r="B47" s="191">
        <v>1.14446977</v>
      </c>
      <c r="C47" s="191">
        <v>1.1240302</v>
      </c>
      <c r="D47" s="191">
        <v>1.093058114</v>
      </c>
      <c r="E47" s="191">
        <v>1.071229322</v>
      </c>
      <c r="F47" s="191">
        <v>1.055967311</v>
      </c>
      <c r="G47" s="191">
        <v>1.038981584</v>
      </c>
      <c r="H47" s="191">
        <v>1.031667004</v>
      </c>
      <c r="I47" s="191">
        <v>1.024609985</v>
      </c>
      <c r="J47" s="191">
        <v>1.012381354</v>
      </c>
      <c r="K47" s="191">
        <v>1.009456864</v>
      </c>
      <c r="L47" s="191">
        <v>1.007532245</v>
      </c>
    </row>
    <row r="48" spans="1:12" ht="15.75">
      <c r="A48" s="190" t="s">
        <v>113</v>
      </c>
      <c r="B48" s="191">
        <v>1.143006722</v>
      </c>
      <c r="C48" s="191">
        <v>1.121920989</v>
      </c>
      <c r="D48" s="191">
        <v>1.090521561</v>
      </c>
      <c r="E48" s="191">
        <v>1.068889523</v>
      </c>
      <c r="F48" s="191">
        <v>1.05490186</v>
      </c>
      <c r="G48" s="191">
        <v>1.037073369</v>
      </c>
      <c r="H48" s="191">
        <v>1.031667004</v>
      </c>
      <c r="I48" s="191">
        <v>1.023877913</v>
      </c>
      <c r="J48" s="191">
        <v>1.011507412</v>
      </c>
      <c r="K48" s="191">
        <v>1.009456864</v>
      </c>
      <c r="L48" s="191">
        <v>1.00639904</v>
      </c>
    </row>
    <row r="49" spans="1:12" ht="15.75">
      <c r="A49" s="190" t="s">
        <v>114</v>
      </c>
      <c r="B49" s="191">
        <v>1.142483464</v>
      </c>
      <c r="C49" s="191">
        <v>1.120842738</v>
      </c>
      <c r="D49" s="191">
        <v>1.089731505</v>
      </c>
      <c r="E49" s="191">
        <v>1.068119409</v>
      </c>
      <c r="F49" s="191">
        <v>1.054645581</v>
      </c>
      <c r="G49" s="191">
        <v>1.03660586</v>
      </c>
      <c r="H49" s="191">
        <v>1.031667004</v>
      </c>
      <c r="I49" s="191">
        <v>1.023341682</v>
      </c>
      <c r="J49" s="191">
        <v>1.011507412</v>
      </c>
      <c r="K49" s="191">
        <v>1.009456864</v>
      </c>
      <c r="L49" s="191">
        <v>1.005858893</v>
      </c>
    </row>
    <row r="50" spans="1:12" ht="15.75">
      <c r="A50" s="190" t="s">
        <v>115</v>
      </c>
      <c r="B50" s="191">
        <v>1.140455734</v>
      </c>
      <c r="C50" s="191">
        <v>1.117897079</v>
      </c>
      <c r="D50" s="191">
        <v>1.087477165</v>
      </c>
      <c r="E50" s="191">
        <v>1.066119369</v>
      </c>
      <c r="F50" s="191">
        <v>1.054214407</v>
      </c>
      <c r="G50" s="191">
        <v>1.035117361</v>
      </c>
      <c r="H50" s="191">
        <v>1.030850571</v>
      </c>
      <c r="I50" s="191">
        <v>1.022102893</v>
      </c>
      <c r="J50" s="191">
        <v>1.010428274</v>
      </c>
      <c r="K50" s="191">
        <v>1.009456864</v>
      </c>
      <c r="L50" s="191">
        <v>1.005591406</v>
      </c>
    </row>
    <row r="51" spans="1:12" ht="15.75">
      <c r="A51" s="190" t="s">
        <v>116</v>
      </c>
      <c r="B51" s="191">
        <v>1.139459846</v>
      </c>
      <c r="C51" s="191">
        <v>1.115662407</v>
      </c>
      <c r="D51" s="191">
        <v>1.086548167</v>
      </c>
      <c r="E51" s="191">
        <v>1.064764988</v>
      </c>
      <c r="F51" s="191">
        <v>1.053208593</v>
      </c>
      <c r="G51" s="191">
        <v>1.034647631</v>
      </c>
      <c r="H51" s="191">
        <v>1.030850571</v>
      </c>
      <c r="I51" s="191">
        <v>1.021725876</v>
      </c>
      <c r="J51" s="191">
        <v>1.010198959</v>
      </c>
      <c r="K51" s="191">
        <v>1.009456864</v>
      </c>
      <c r="L51" s="191">
        <v>1.005130051</v>
      </c>
    </row>
    <row r="52" spans="1:12" ht="15.75">
      <c r="A52" s="190" t="s">
        <v>117</v>
      </c>
      <c r="B52" s="191">
        <v>1.13770096</v>
      </c>
      <c r="C52" s="191">
        <v>1.112850235</v>
      </c>
      <c r="D52" s="191">
        <v>1.084500629</v>
      </c>
      <c r="E52" s="191">
        <v>1.062969632</v>
      </c>
      <c r="F52" s="191">
        <v>1.052434002</v>
      </c>
      <c r="G52" s="191">
        <v>1.034183283</v>
      </c>
      <c r="H52" s="191">
        <v>1.030325105</v>
      </c>
      <c r="I52" s="191">
        <v>1.020124281</v>
      </c>
      <c r="J52" s="191">
        <v>1.009726407</v>
      </c>
      <c r="K52" s="191">
        <v>1.009456864</v>
      </c>
      <c r="L52" s="191">
        <v>1.004523319</v>
      </c>
    </row>
    <row r="53" spans="1:12" ht="15.75">
      <c r="A53" s="190" t="s">
        <v>118</v>
      </c>
      <c r="B53" s="191">
        <v>1.135700991</v>
      </c>
      <c r="C53" s="191">
        <v>1.109529413</v>
      </c>
      <c r="D53" s="191">
        <v>1.082404013</v>
      </c>
      <c r="E53" s="191">
        <v>1.061956525</v>
      </c>
      <c r="F53" s="191">
        <v>1.051229293</v>
      </c>
      <c r="G53" s="191">
        <v>1.033505303</v>
      </c>
      <c r="H53" s="191">
        <v>1.029718601</v>
      </c>
      <c r="I53" s="191">
        <v>1.018989127</v>
      </c>
      <c r="J53" s="191">
        <v>1.009726407</v>
      </c>
      <c r="K53" s="191">
        <v>1.009456864</v>
      </c>
      <c r="L53" s="191">
        <v>1.004056433</v>
      </c>
    </row>
    <row r="54" spans="1:12" ht="15.75">
      <c r="A54" s="190" t="s">
        <v>119</v>
      </c>
      <c r="B54" s="191">
        <v>1.133488421</v>
      </c>
      <c r="C54" s="191">
        <v>1.106679713</v>
      </c>
      <c r="D54" s="191">
        <v>1.080512036</v>
      </c>
      <c r="E54" s="191">
        <v>1.0603988</v>
      </c>
      <c r="F54" s="191">
        <v>1.049221084</v>
      </c>
      <c r="G54" s="191">
        <v>1.03242023</v>
      </c>
      <c r="H54" s="191">
        <v>1.028534757</v>
      </c>
      <c r="I54" s="191">
        <v>1.017738327</v>
      </c>
      <c r="J54" s="191">
        <v>1.009581027</v>
      </c>
      <c r="K54" s="191">
        <v>1.009245932</v>
      </c>
      <c r="L54" s="191">
        <v>1.002999272</v>
      </c>
    </row>
    <row r="55" spans="1:12" ht="15.75">
      <c r="A55" s="190" t="s">
        <v>120</v>
      </c>
      <c r="B55" s="191">
        <v>1.131220325</v>
      </c>
      <c r="C55" s="191">
        <v>1.10285721</v>
      </c>
      <c r="D55" s="191">
        <v>1.077886305</v>
      </c>
      <c r="E55" s="191">
        <v>1.058846531</v>
      </c>
      <c r="F55" s="191">
        <v>1.047572205</v>
      </c>
      <c r="G55" s="191">
        <v>1.032216883</v>
      </c>
      <c r="H55" s="191">
        <v>1.027600668</v>
      </c>
      <c r="I55" s="191">
        <v>1.015629879</v>
      </c>
      <c r="J55" s="191">
        <v>1.009456864</v>
      </c>
      <c r="K55" s="191">
        <v>1.009245932</v>
      </c>
      <c r="L55" s="192">
        <v>1.00239583</v>
      </c>
    </row>
    <row r="56" spans="1:12" ht="15.75">
      <c r="A56" s="190" t="s">
        <v>121</v>
      </c>
      <c r="B56" s="191">
        <v>1.129268948</v>
      </c>
      <c r="C56" s="191">
        <v>1.099956624</v>
      </c>
      <c r="D56" s="191">
        <v>1.07624933</v>
      </c>
      <c r="E56" s="191">
        <v>1.058473948</v>
      </c>
      <c r="F56" s="191">
        <v>1.045512545</v>
      </c>
      <c r="G56" s="191">
        <v>1.032216883</v>
      </c>
      <c r="H56" s="191">
        <v>1.026879799</v>
      </c>
      <c r="I56" s="191">
        <v>1.014612223</v>
      </c>
      <c r="J56" s="191">
        <v>1.009456864</v>
      </c>
      <c r="K56" s="191">
        <v>1.009166208</v>
      </c>
      <c r="L56" s="192">
        <v>1.001521501</v>
      </c>
    </row>
    <row r="57" spans="1:12" ht="15.75">
      <c r="A57" s="190" t="s">
        <v>122</v>
      </c>
      <c r="B57" s="191">
        <v>1.128019103</v>
      </c>
      <c r="C57" s="191">
        <v>1.097651556</v>
      </c>
      <c r="D57" s="191">
        <v>1.074235139</v>
      </c>
      <c r="E57" s="191">
        <v>1.057266549</v>
      </c>
      <c r="F57" s="191">
        <v>1.04289904</v>
      </c>
      <c r="G57" s="191">
        <v>1.032216883</v>
      </c>
      <c r="H57" s="191">
        <v>1.02639534</v>
      </c>
      <c r="I57" s="191">
        <v>1.013983553</v>
      </c>
      <c r="J57" s="191">
        <v>1.009456864</v>
      </c>
      <c r="K57" s="191">
        <v>1.008238628</v>
      </c>
      <c r="L57" s="192">
        <v>1.000483</v>
      </c>
    </row>
    <row r="58" spans="1:12" ht="15.75">
      <c r="A58" s="190" t="s">
        <v>123</v>
      </c>
      <c r="B58" s="191">
        <v>1.126727873</v>
      </c>
      <c r="C58" s="191">
        <v>1.095538263</v>
      </c>
      <c r="D58" s="191">
        <v>1.072859733</v>
      </c>
      <c r="E58" s="191">
        <v>1.05664313</v>
      </c>
      <c r="F58" s="191">
        <v>1.041214356</v>
      </c>
      <c r="G58" s="191">
        <v>1.032216883</v>
      </c>
      <c r="H58" s="191">
        <v>1.026050587</v>
      </c>
      <c r="I58" s="191">
        <v>1.013329955</v>
      </c>
      <c r="J58" s="191">
        <v>1.009456864</v>
      </c>
      <c r="K58" s="191">
        <v>1.008029966</v>
      </c>
      <c r="L58" s="192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9">
      <selection activeCell="M54" sqref="M54"/>
    </sheetView>
  </sheetViews>
  <sheetFormatPr defaultColWidth="13.33203125" defaultRowHeight="10.5"/>
  <cols>
    <col min="1" max="1" width="1.5" style="4" customWidth="1"/>
    <col min="2" max="2" width="4.83203125" style="4" customWidth="1"/>
    <col min="3" max="3" width="3" style="4" customWidth="1"/>
    <col min="4" max="4" width="45.5" style="4" customWidth="1"/>
    <col min="5" max="5" width="14.16015625" style="4" customWidth="1"/>
    <col min="6" max="6" width="2.66015625" style="4" customWidth="1"/>
    <col min="7" max="7" width="12.16015625" style="4" customWidth="1"/>
    <col min="8" max="8" width="2.33203125" style="4" customWidth="1"/>
    <col min="9" max="9" width="15.66015625" style="4" customWidth="1"/>
    <col min="10" max="10" width="1.83203125" style="4" customWidth="1"/>
    <col min="11" max="11" width="13.33203125" style="4" customWidth="1"/>
    <col min="12" max="12" width="12.16015625" style="4" customWidth="1"/>
    <col min="13" max="16384" width="13.33203125" style="4" customWidth="1"/>
  </cols>
  <sheetData>
    <row r="1" spans="1:4" s="367" customFormat="1" ht="14.25" customHeight="1">
      <c r="A1" s="366" t="s">
        <v>287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spans="1:10" ht="18" customHeight="1">
      <c r="A4" s="365" t="s">
        <v>27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0" ht="14.25" customHeight="1">
      <c r="A5" s="365"/>
      <c r="B5" s="365"/>
      <c r="C5" s="365"/>
      <c r="D5" s="365"/>
      <c r="E5" s="365"/>
      <c r="F5" s="365"/>
      <c r="G5" s="365"/>
      <c r="H5" s="365"/>
      <c r="I5" s="365"/>
      <c r="J5" s="365"/>
    </row>
    <row r="6" spans="1:14" s="11" customFormat="1" ht="10.5">
      <c r="A6" s="3" t="s">
        <v>272</v>
      </c>
      <c r="G6" s="198"/>
      <c r="J6" s="167"/>
      <c r="K6" s="167"/>
      <c r="L6" s="167"/>
      <c r="M6" s="167"/>
      <c r="N6" s="138" t="s">
        <v>178</v>
      </c>
    </row>
    <row r="7" spans="1:13" s="11" customFormat="1" ht="10.5">
      <c r="A7" s="141" t="s">
        <v>273</v>
      </c>
      <c r="G7" s="198"/>
      <c r="J7" s="167"/>
      <c r="K7" s="168"/>
      <c r="L7" s="168"/>
      <c r="M7" s="168"/>
    </row>
    <row r="8" spans="1:10" s="11" customFormat="1" ht="10.5">
      <c r="A8" s="3" t="s">
        <v>274</v>
      </c>
      <c r="G8" s="198"/>
      <c r="J8" s="167"/>
    </row>
    <row r="9" spans="1:10" s="11" customFormat="1" ht="10.5">
      <c r="A9" s="141" t="s">
        <v>275</v>
      </c>
      <c r="G9" s="198"/>
      <c r="J9" s="167"/>
    </row>
    <row r="10" spans="1:6" ht="12" customHeight="1">
      <c r="A10" s="38"/>
      <c r="B10" s="38"/>
      <c r="C10" s="38"/>
      <c r="F10" s="17"/>
    </row>
    <row r="11" spans="1:10" ht="6.75" customHeight="1">
      <c r="A11" s="19"/>
      <c r="B11" s="20"/>
      <c r="C11" s="20"/>
      <c r="D11" s="20"/>
      <c r="E11" s="20"/>
      <c r="F11" s="21"/>
      <c r="G11" s="20"/>
      <c r="H11" s="20"/>
      <c r="I11" s="20"/>
      <c r="J11" s="22"/>
    </row>
    <row r="12" spans="1:10" ht="10.5">
      <c r="A12" s="23"/>
      <c r="B12" s="8"/>
      <c r="C12" s="8"/>
      <c r="D12" s="24" t="s">
        <v>28</v>
      </c>
      <c r="E12" s="8"/>
      <c r="F12" s="25"/>
      <c r="G12" s="26" t="s">
        <v>38</v>
      </c>
      <c r="H12" s="26"/>
      <c r="I12" s="26"/>
      <c r="J12" s="27"/>
    </row>
    <row r="13" spans="1:10" ht="10.5">
      <c r="A13" s="23"/>
      <c r="B13" s="8"/>
      <c r="C13" s="8"/>
      <c r="D13" s="8"/>
      <c r="E13" s="8"/>
      <c r="F13" s="28"/>
      <c r="G13" s="26" t="s">
        <v>39</v>
      </c>
      <c r="H13" s="26"/>
      <c r="I13" s="26"/>
      <c r="J13" s="27"/>
    </row>
    <row r="14" spans="1:10" ht="6.75" customHeight="1">
      <c r="A14" s="23"/>
      <c r="B14" s="8"/>
      <c r="C14" s="8"/>
      <c r="D14" s="8"/>
      <c r="E14" s="8"/>
      <c r="F14" s="28"/>
      <c r="G14" s="25"/>
      <c r="H14" s="25"/>
      <c r="I14" s="25"/>
      <c r="J14" s="27"/>
    </row>
    <row r="15" spans="1:10" ht="11.25" customHeight="1">
      <c r="A15" s="23"/>
      <c r="B15" s="8"/>
      <c r="C15" s="8"/>
      <c r="D15" s="225" t="s">
        <v>258</v>
      </c>
      <c r="E15" s="8"/>
      <c r="F15" s="29"/>
      <c r="G15" s="8"/>
      <c r="H15" s="8"/>
      <c r="I15" s="8"/>
      <c r="J15" s="27"/>
    </row>
    <row r="16" spans="1:11" s="65" customFormat="1" ht="10.5">
      <c r="A16" s="60"/>
      <c r="B16" s="226" t="s">
        <v>144</v>
      </c>
      <c r="C16" s="227" t="s">
        <v>30</v>
      </c>
      <c r="D16" s="228" t="s">
        <v>145</v>
      </c>
      <c r="E16" s="229"/>
      <c r="F16" s="230" t="s">
        <v>20</v>
      </c>
      <c r="G16" s="231">
        <f>'01'!H32</f>
        <v>107723.33</v>
      </c>
      <c r="H16" s="231"/>
      <c r="I16" s="231"/>
      <c r="J16" s="232"/>
      <c r="K16" s="194"/>
    </row>
    <row r="17" spans="1:11" s="65" customFormat="1" ht="10.5">
      <c r="A17" s="60"/>
      <c r="B17" s="226" t="s">
        <v>146</v>
      </c>
      <c r="C17" s="227" t="s">
        <v>30</v>
      </c>
      <c r="D17" s="228" t="s">
        <v>147</v>
      </c>
      <c r="E17" s="229"/>
      <c r="F17" s="230" t="s">
        <v>20</v>
      </c>
      <c r="G17" s="231">
        <f>'01'!J32-'01'!H32</f>
        <v>1229.54</v>
      </c>
      <c r="H17" s="231"/>
      <c r="I17" s="231"/>
      <c r="J17" s="232"/>
      <c r="K17" s="194"/>
    </row>
    <row r="18" spans="1:11" s="65" customFormat="1" ht="10.5">
      <c r="A18" s="60"/>
      <c r="B18" s="226" t="s">
        <v>148</v>
      </c>
      <c r="C18" s="227" t="s">
        <v>30</v>
      </c>
      <c r="D18" s="228" t="s">
        <v>149</v>
      </c>
      <c r="E18" s="229"/>
      <c r="F18" s="230" t="s">
        <v>20</v>
      </c>
      <c r="G18" s="231">
        <f>'01'!L32</f>
        <v>32936.46</v>
      </c>
      <c r="H18" s="231"/>
      <c r="I18" s="231"/>
      <c r="J18" s="232"/>
      <c r="K18" s="194"/>
    </row>
    <row r="19" spans="1:11" s="65" customFormat="1" ht="3.75" customHeight="1">
      <c r="A19" s="60"/>
      <c r="B19" s="226"/>
      <c r="C19" s="226"/>
      <c r="D19" s="226"/>
      <c r="E19" s="226"/>
      <c r="F19" s="230"/>
      <c r="G19" s="226"/>
      <c r="H19" s="233"/>
      <c r="I19" s="233"/>
      <c r="J19" s="232"/>
      <c r="K19" s="194"/>
    </row>
    <row r="20" spans="1:11" s="65" customFormat="1" ht="12.75" customHeight="1">
      <c r="A20" s="60"/>
      <c r="B20" s="234" t="s">
        <v>150</v>
      </c>
      <c r="C20" s="235" t="s">
        <v>30</v>
      </c>
      <c r="D20" s="234" t="s">
        <v>151</v>
      </c>
      <c r="E20" s="234"/>
      <c r="F20" s="236"/>
      <c r="G20" s="237"/>
      <c r="H20" s="238" t="s">
        <v>20</v>
      </c>
      <c r="I20" s="239">
        <f>SUM(G16:G19)</f>
        <v>141889.33</v>
      </c>
      <c r="J20" s="232"/>
      <c r="K20" s="194"/>
    </row>
    <row r="21" spans="1:11" s="65" customFormat="1" ht="11.25" customHeight="1">
      <c r="A21" s="60"/>
      <c r="B21" s="226"/>
      <c r="C21" s="227"/>
      <c r="D21" s="226"/>
      <c r="E21" s="226"/>
      <c r="F21" s="230"/>
      <c r="G21" s="238"/>
      <c r="H21" s="238"/>
      <c r="I21" s="240"/>
      <c r="J21" s="232"/>
      <c r="K21" s="194"/>
    </row>
    <row r="22" spans="1:11" s="65" customFormat="1" ht="11.25" customHeight="1">
      <c r="A22" s="60"/>
      <c r="B22" s="226"/>
      <c r="C22" s="226"/>
      <c r="D22" s="225" t="s">
        <v>263</v>
      </c>
      <c r="E22" s="226"/>
      <c r="F22" s="230"/>
      <c r="G22" s="226"/>
      <c r="H22" s="226"/>
      <c r="I22" s="226"/>
      <c r="J22" s="232"/>
      <c r="K22" s="194"/>
    </row>
    <row r="23" spans="1:11" s="65" customFormat="1" ht="11.25" customHeight="1">
      <c r="A23" s="60"/>
      <c r="B23" s="226" t="s">
        <v>152</v>
      </c>
      <c r="C23" s="227" t="s">
        <v>30</v>
      </c>
      <c r="D23" s="228" t="s">
        <v>145</v>
      </c>
      <c r="E23" s="229"/>
      <c r="F23" s="230" t="s">
        <v>20</v>
      </c>
      <c r="G23" s="231">
        <f>'02'!C32</f>
        <v>53861.71</v>
      </c>
      <c r="H23" s="231"/>
      <c r="I23" s="231"/>
      <c r="J23" s="232"/>
      <c r="K23" s="194"/>
    </row>
    <row r="24" spans="1:11" s="65" customFormat="1" ht="11.25" customHeight="1">
      <c r="A24" s="60"/>
      <c r="B24" s="226" t="s">
        <v>153</v>
      </c>
      <c r="C24" s="227" t="s">
        <v>30</v>
      </c>
      <c r="D24" s="228" t="s">
        <v>147</v>
      </c>
      <c r="E24" s="229"/>
      <c r="F24" s="230" t="s">
        <v>20</v>
      </c>
      <c r="G24" s="231">
        <f>'02'!E32-'02'!C32</f>
        <v>619.83</v>
      </c>
      <c r="H24" s="231"/>
      <c r="I24" s="231"/>
      <c r="J24" s="232"/>
      <c r="K24" s="194"/>
    </row>
    <row r="25" spans="1:11" s="65" customFormat="1" ht="11.25" customHeight="1">
      <c r="A25" s="60"/>
      <c r="B25" s="226" t="s">
        <v>154</v>
      </c>
      <c r="C25" s="227" t="s">
        <v>30</v>
      </c>
      <c r="D25" s="228" t="s">
        <v>149</v>
      </c>
      <c r="E25" s="229"/>
      <c r="F25" s="230" t="s">
        <v>20</v>
      </c>
      <c r="G25" s="231">
        <f>'02'!G32</f>
        <v>16469.74</v>
      </c>
      <c r="H25" s="231"/>
      <c r="I25" s="231"/>
      <c r="J25" s="232"/>
      <c r="K25" s="194"/>
    </row>
    <row r="26" spans="1:11" s="65" customFormat="1" ht="5.25" customHeight="1">
      <c r="A26" s="60"/>
      <c r="B26" s="226"/>
      <c r="C26" s="226"/>
      <c r="D26" s="226"/>
      <c r="E26" s="226"/>
      <c r="F26" s="230"/>
      <c r="G26" s="226"/>
      <c r="H26" s="233"/>
      <c r="I26" s="233"/>
      <c r="J26" s="232"/>
      <c r="K26" s="194"/>
    </row>
    <row r="27" spans="1:11" s="65" customFormat="1" ht="12.75" customHeight="1">
      <c r="A27" s="60"/>
      <c r="B27" s="234" t="s">
        <v>155</v>
      </c>
      <c r="C27" s="235" t="s">
        <v>30</v>
      </c>
      <c r="D27" s="234" t="s">
        <v>151</v>
      </c>
      <c r="E27" s="234"/>
      <c r="F27" s="236"/>
      <c r="G27" s="237"/>
      <c r="H27" s="238" t="s">
        <v>20</v>
      </c>
      <c r="I27" s="239">
        <f>SUM(G23:G26)</f>
        <v>70951.28</v>
      </c>
      <c r="J27" s="232"/>
      <c r="K27" s="194"/>
    </row>
    <row r="28" spans="1:11" s="65" customFormat="1" ht="11.25" customHeight="1">
      <c r="A28" s="60"/>
      <c r="B28" s="226"/>
      <c r="C28" s="227"/>
      <c r="D28" s="226"/>
      <c r="E28" s="226"/>
      <c r="F28" s="230"/>
      <c r="G28" s="238"/>
      <c r="H28" s="238"/>
      <c r="I28" s="240"/>
      <c r="J28" s="232"/>
      <c r="K28" s="194"/>
    </row>
    <row r="29" spans="1:11" s="65" customFormat="1" ht="11.25" customHeight="1">
      <c r="A29" s="60"/>
      <c r="B29" s="226"/>
      <c r="C29" s="226"/>
      <c r="D29" s="225" t="s">
        <v>264</v>
      </c>
      <c r="E29" s="226"/>
      <c r="F29" s="230"/>
      <c r="G29" s="226"/>
      <c r="H29" s="226"/>
      <c r="I29" s="226"/>
      <c r="J29" s="232"/>
      <c r="K29" s="194"/>
    </row>
    <row r="30" spans="1:11" s="65" customFormat="1" ht="9.75" customHeight="1">
      <c r="A30" s="60"/>
      <c r="B30" s="226" t="s">
        <v>156</v>
      </c>
      <c r="C30" s="227" t="s">
        <v>30</v>
      </c>
      <c r="D30" s="228" t="s">
        <v>145</v>
      </c>
      <c r="E30" s="229"/>
      <c r="F30" s="230" t="s">
        <v>20</v>
      </c>
      <c r="G30" s="231">
        <f>'03'!D20</f>
        <v>11035.97</v>
      </c>
      <c r="H30" s="231"/>
      <c r="I30" s="231"/>
      <c r="J30" s="232"/>
      <c r="K30" s="194"/>
    </row>
    <row r="31" spans="1:11" s="65" customFormat="1" ht="9.75" customHeight="1">
      <c r="A31" s="60"/>
      <c r="B31" s="226" t="s">
        <v>157</v>
      </c>
      <c r="C31" s="227" t="s">
        <v>30</v>
      </c>
      <c r="D31" s="228" t="s">
        <v>147</v>
      </c>
      <c r="E31" s="229"/>
      <c r="F31" s="230" t="s">
        <v>20</v>
      </c>
      <c r="G31" s="231">
        <f>'03'!F20-'03'!D20</f>
        <v>127</v>
      </c>
      <c r="H31" s="231"/>
      <c r="I31" s="231"/>
      <c r="J31" s="232"/>
      <c r="K31" s="194"/>
    </row>
    <row r="32" spans="1:11" s="65" customFormat="1" ht="9.75" customHeight="1">
      <c r="A32" s="60"/>
      <c r="B32" s="226" t="s">
        <v>158</v>
      </c>
      <c r="C32" s="227" t="s">
        <v>30</v>
      </c>
      <c r="D32" s="228" t="s">
        <v>149</v>
      </c>
      <c r="E32" s="229"/>
      <c r="F32" s="230" t="s">
        <v>20</v>
      </c>
      <c r="G32" s="231">
        <f>'03'!H20</f>
        <v>3374.57</v>
      </c>
      <c r="H32" s="231"/>
      <c r="I32" s="231"/>
      <c r="J32" s="232"/>
      <c r="K32" s="194"/>
    </row>
    <row r="33" spans="1:11" s="65" customFormat="1" ht="3.75" customHeight="1">
      <c r="A33" s="60"/>
      <c r="B33" s="226"/>
      <c r="C33" s="226"/>
      <c r="D33" s="226"/>
      <c r="E33" s="226"/>
      <c r="F33" s="230"/>
      <c r="G33" s="226"/>
      <c r="H33" s="233"/>
      <c r="I33" s="233"/>
      <c r="J33" s="232"/>
      <c r="K33" s="194"/>
    </row>
    <row r="34" spans="1:11" s="65" customFormat="1" ht="12.75" customHeight="1">
      <c r="A34" s="60"/>
      <c r="B34" s="234" t="s">
        <v>159</v>
      </c>
      <c r="C34" s="235" t="s">
        <v>30</v>
      </c>
      <c r="D34" s="234" t="s">
        <v>151</v>
      </c>
      <c r="E34" s="234"/>
      <c r="F34" s="236"/>
      <c r="G34" s="237"/>
      <c r="H34" s="238" t="s">
        <v>20</v>
      </c>
      <c r="I34" s="239">
        <f>SUM(G30:G33)</f>
        <v>14537.54</v>
      </c>
      <c r="J34" s="232"/>
      <c r="K34" s="194"/>
    </row>
    <row r="35" spans="1:11" s="65" customFormat="1" ht="11.25" customHeight="1">
      <c r="A35" s="60"/>
      <c r="B35" s="226"/>
      <c r="C35" s="227"/>
      <c r="D35" s="226"/>
      <c r="E35" s="226"/>
      <c r="F35" s="230"/>
      <c r="G35" s="238"/>
      <c r="H35" s="238"/>
      <c r="I35" s="239"/>
      <c r="J35" s="232"/>
      <c r="K35" s="194"/>
    </row>
    <row r="36" spans="1:11" s="65" customFormat="1" ht="11.25" customHeight="1">
      <c r="A36" s="60"/>
      <c r="B36" s="226"/>
      <c r="C36" s="226"/>
      <c r="D36" s="225" t="s">
        <v>265</v>
      </c>
      <c r="E36" s="226"/>
      <c r="F36" s="230"/>
      <c r="G36" s="226"/>
      <c r="H36" s="226"/>
      <c r="I36" s="226"/>
      <c r="J36" s="232"/>
      <c r="K36" s="194"/>
    </row>
    <row r="37" spans="1:11" s="65" customFormat="1" ht="9.75" customHeight="1">
      <c r="A37" s="60"/>
      <c r="B37" s="249" t="s">
        <v>160</v>
      </c>
      <c r="C37" s="227" t="s">
        <v>30</v>
      </c>
      <c r="D37" s="228" t="s">
        <v>145</v>
      </c>
      <c r="E37" s="229"/>
      <c r="F37" s="230" t="s">
        <v>20</v>
      </c>
      <c r="G37" s="231">
        <f>'04'!H32</f>
        <v>28956.25</v>
      </c>
      <c r="H37" s="231"/>
      <c r="I37" s="231"/>
      <c r="J37" s="232"/>
      <c r="K37" s="194"/>
    </row>
    <row r="38" spans="1:11" s="65" customFormat="1" ht="9.75" customHeight="1">
      <c r="A38" s="60"/>
      <c r="B38" s="249" t="s">
        <v>198</v>
      </c>
      <c r="C38" s="227" t="s">
        <v>30</v>
      </c>
      <c r="D38" s="228" t="s">
        <v>147</v>
      </c>
      <c r="E38" s="229"/>
      <c r="F38" s="230" t="s">
        <v>20</v>
      </c>
      <c r="G38" s="231">
        <f>'04'!J32-'04'!H32</f>
        <v>317.42</v>
      </c>
      <c r="H38" s="231"/>
      <c r="I38" s="231"/>
      <c r="J38" s="232"/>
      <c r="K38" s="194"/>
    </row>
    <row r="39" spans="1:11" s="65" customFormat="1" ht="9.75" customHeight="1">
      <c r="A39" s="60"/>
      <c r="B39" s="249" t="s">
        <v>199</v>
      </c>
      <c r="C39" s="227" t="s">
        <v>30</v>
      </c>
      <c r="D39" s="228" t="s">
        <v>149</v>
      </c>
      <c r="E39" s="229"/>
      <c r="F39" s="230" t="s">
        <v>20</v>
      </c>
      <c r="G39" s="231">
        <f>'04'!L32</f>
        <v>8849.43</v>
      </c>
      <c r="H39" s="231"/>
      <c r="I39" s="231"/>
      <c r="J39" s="232"/>
      <c r="K39" s="194"/>
    </row>
    <row r="40" spans="1:11" s="65" customFormat="1" ht="3.75" customHeight="1">
      <c r="A40" s="60"/>
      <c r="B40" s="226"/>
      <c r="C40" s="226"/>
      <c r="D40" s="226"/>
      <c r="E40" s="226"/>
      <c r="F40" s="230"/>
      <c r="G40" s="226"/>
      <c r="H40" s="233"/>
      <c r="I40" s="233"/>
      <c r="J40" s="232"/>
      <c r="K40" s="194"/>
    </row>
    <row r="41" spans="1:11" s="65" customFormat="1" ht="12.75" customHeight="1">
      <c r="A41" s="60"/>
      <c r="B41" s="296" t="s">
        <v>200</v>
      </c>
      <c r="C41" s="235" t="s">
        <v>30</v>
      </c>
      <c r="D41" s="234" t="s">
        <v>151</v>
      </c>
      <c r="E41" s="234"/>
      <c r="F41" s="236"/>
      <c r="G41" s="237"/>
      <c r="H41" s="238" t="s">
        <v>20</v>
      </c>
      <c r="I41" s="239">
        <f>SUM(G37:G40)</f>
        <v>38123.1</v>
      </c>
      <c r="J41" s="232"/>
      <c r="K41" s="194"/>
    </row>
    <row r="42" spans="1:11" ht="14.25" customHeight="1">
      <c r="A42" s="23"/>
      <c r="B42" s="226"/>
      <c r="C42" s="226"/>
      <c r="D42" s="226"/>
      <c r="E42" s="226"/>
      <c r="F42" s="230"/>
      <c r="G42" s="226"/>
      <c r="H42" s="226"/>
      <c r="I42" s="226"/>
      <c r="J42" s="232"/>
      <c r="K42" s="194"/>
    </row>
    <row r="43" spans="1:11" s="245" customFormat="1" ht="14.25" customHeight="1">
      <c r="A43" s="241"/>
      <c r="B43" s="139" t="s">
        <v>201</v>
      </c>
      <c r="C43" s="242" t="s">
        <v>30</v>
      </c>
      <c r="D43" s="139" t="s">
        <v>161</v>
      </c>
      <c r="E43" s="225"/>
      <c r="F43" s="243"/>
      <c r="G43" s="225"/>
      <c r="H43" s="225" t="s">
        <v>20</v>
      </c>
      <c r="I43" s="239">
        <f>SUM(I15:I42)</f>
        <v>265501.25</v>
      </c>
      <c r="J43" s="244"/>
      <c r="K43" s="6"/>
    </row>
    <row r="44" spans="1:11" ht="10.5">
      <c r="A44" s="23"/>
      <c r="B44" s="226"/>
      <c r="C44" s="226"/>
      <c r="D44" s="246" t="s">
        <v>266</v>
      </c>
      <c r="E44" s="226"/>
      <c r="F44" s="230"/>
      <c r="G44" s="240"/>
      <c r="H44" s="230" t="s">
        <v>20</v>
      </c>
      <c r="I44" s="240">
        <f>'07'!G28</f>
        <v>2951.05</v>
      </c>
      <c r="J44" s="232"/>
      <c r="K44" s="194"/>
    </row>
    <row r="45" spans="1:11" ht="10.5">
      <c r="A45" s="23"/>
      <c r="B45" s="226"/>
      <c r="C45" s="226"/>
      <c r="D45" s="246" t="s">
        <v>267</v>
      </c>
      <c r="E45" s="226"/>
      <c r="F45" s="230"/>
      <c r="G45" s="240"/>
      <c r="H45" s="230" t="str">
        <f>H47</f>
        <v>$</v>
      </c>
      <c r="I45" s="240">
        <f>IRRF!C40</f>
        <v>1292.84</v>
      </c>
      <c r="J45" s="232"/>
      <c r="K45" s="194"/>
    </row>
    <row r="46" spans="1:11" ht="7.5" customHeight="1">
      <c r="A46" s="23"/>
      <c r="B46" s="226"/>
      <c r="C46" s="226"/>
      <c r="D46" s="247"/>
      <c r="E46" s="233"/>
      <c r="F46" s="248"/>
      <c r="G46" s="233"/>
      <c r="H46" s="248"/>
      <c r="I46" s="233"/>
      <c r="J46" s="232"/>
      <c r="K46" s="194"/>
    </row>
    <row r="47" spans="1:10" s="193" customFormat="1" ht="16.5" customHeight="1">
      <c r="A47" s="297"/>
      <c r="B47" s="298"/>
      <c r="C47" s="298"/>
      <c r="D47" s="298" t="s">
        <v>268</v>
      </c>
      <c r="E47" s="299">
        <v>41974</v>
      </c>
      <c r="F47" s="300" t="s">
        <v>162</v>
      </c>
      <c r="G47" s="301"/>
      <c r="H47" s="302" t="s">
        <v>20</v>
      </c>
      <c r="I47" s="250">
        <f>I43-I44-I45</f>
        <v>261257.36</v>
      </c>
      <c r="J47" s="303"/>
    </row>
    <row r="48" spans="1:10" s="193" customFormat="1" ht="15.75" customHeight="1">
      <c r="A48" s="297"/>
      <c r="B48" s="298"/>
      <c r="C48" s="298"/>
      <c r="D48" s="298"/>
      <c r="E48" s="299"/>
      <c r="F48" s="300"/>
      <c r="G48" s="301"/>
      <c r="H48" s="302"/>
      <c r="I48" s="250"/>
      <c r="J48" s="303"/>
    </row>
    <row r="49" spans="1:10" s="65" customFormat="1" ht="11.25" customHeight="1">
      <c r="A49" s="60"/>
      <c r="B49" s="61" t="s">
        <v>270</v>
      </c>
      <c r="C49" s="251"/>
      <c r="E49" s="61"/>
      <c r="F49" s="62"/>
      <c r="G49" s="63"/>
      <c r="H49" s="63"/>
      <c r="I49" s="63"/>
      <c r="J49" s="64"/>
    </row>
    <row r="50" spans="1:10" s="65" customFormat="1" ht="11.25" customHeight="1">
      <c r="A50" s="60"/>
      <c r="B50" s="251"/>
      <c r="C50" s="251"/>
      <c r="D50" s="61" t="s">
        <v>269</v>
      </c>
      <c r="E50" s="66">
        <f>'07'!H28</f>
        <v>66454.95</v>
      </c>
      <c r="F50" s="62"/>
      <c r="G50" s="63"/>
      <c r="H50" s="63"/>
      <c r="I50" s="63"/>
      <c r="J50" s="64"/>
    </row>
    <row r="51" spans="1:10" s="65" customFormat="1" ht="6" customHeight="1">
      <c r="A51" s="60"/>
      <c r="B51" s="251"/>
      <c r="C51" s="251"/>
      <c r="D51" s="67"/>
      <c r="E51" s="68"/>
      <c r="F51" s="62"/>
      <c r="G51" s="63"/>
      <c r="H51" s="63"/>
      <c r="I51" s="63"/>
      <c r="J51" s="64"/>
    </row>
    <row r="52" spans="1:10" s="65" customFormat="1" ht="11.25" customHeight="1">
      <c r="A52" s="60"/>
      <c r="B52" s="251"/>
      <c r="C52" s="251"/>
      <c r="D52" s="61" t="s">
        <v>83</v>
      </c>
      <c r="E52" s="69">
        <f>I44</f>
        <v>2951.05</v>
      </c>
      <c r="F52" s="62"/>
      <c r="G52" s="63"/>
      <c r="H52" s="63"/>
      <c r="I52" s="63"/>
      <c r="J52" s="64"/>
    </row>
    <row r="53" spans="1:10" s="65" customFormat="1" ht="11.25" customHeight="1">
      <c r="A53" s="60"/>
      <c r="B53" s="251"/>
      <c r="C53" s="251"/>
      <c r="D53" s="61" t="s">
        <v>78</v>
      </c>
      <c r="E53" s="69">
        <f>E50*20%</f>
        <v>13290.99</v>
      </c>
      <c r="F53" s="62"/>
      <c r="G53" s="63"/>
      <c r="H53" s="63"/>
      <c r="I53" s="63"/>
      <c r="J53" s="64"/>
    </row>
    <row r="54" spans="1:10" s="65" customFormat="1" ht="11.25" customHeight="1">
      <c r="A54" s="60"/>
      <c r="B54" s="251"/>
      <c r="C54" s="251"/>
      <c r="D54" s="61" t="s">
        <v>81</v>
      </c>
      <c r="E54" s="69">
        <f>E50*3%</f>
        <v>1993.65</v>
      </c>
      <c r="F54" s="62"/>
      <c r="G54" s="63"/>
      <c r="H54" s="63"/>
      <c r="I54" s="63"/>
      <c r="J54" s="64"/>
    </row>
    <row r="55" spans="1:10" s="65" customFormat="1" ht="11.25" customHeight="1">
      <c r="A55" s="60"/>
      <c r="B55" s="251"/>
      <c r="C55" s="251"/>
      <c r="D55" s="61" t="s">
        <v>79</v>
      </c>
      <c r="E55" s="70">
        <f>E50*5.8%</f>
        <v>3854.39</v>
      </c>
      <c r="F55" s="62"/>
      <c r="G55" s="63"/>
      <c r="H55" s="63"/>
      <c r="I55" s="63"/>
      <c r="J55" s="64"/>
    </row>
    <row r="56" spans="1:10" s="65" customFormat="1" ht="11.25" customHeight="1">
      <c r="A56" s="60"/>
      <c r="B56" s="251"/>
      <c r="C56" s="251"/>
      <c r="D56" s="61" t="s">
        <v>80</v>
      </c>
      <c r="E56" s="71">
        <f>SUM(E52:E55)</f>
        <v>22090.08</v>
      </c>
      <c r="F56" s="62"/>
      <c r="G56" s="63"/>
      <c r="H56" s="63"/>
      <c r="I56" s="63"/>
      <c r="J56" s="64"/>
    </row>
    <row r="57" spans="1:10" ht="15" customHeight="1">
      <c r="A57" s="32"/>
      <c r="B57" s="30"/>
      <c r="C57" s="30"/>
      <c r="D57" s="30"/>
      <c r="E57" s="30"/>
      <c r="F57" s="31"/>
      <c r="G57" s="33"/>
      <c r="H57" s="33"/>
      <c r="I57" s="33"/>
      <c r="J57" s="34"/>
    </row>
    <row r="58" spans="6:9" ht="8.25" customHeight="1">
      <c r="F58" s="17"/>
      <c r="G58" s="35"/>
      <c r="H58" s="35"/>
      <c r="I58" s="35"/>
    </row>
    <row r="59" spans="5:9" ht="10.5">
      <c r="E59" s="18"/>
      <c r="F59" s="17"/>
      <c r="G59" s="8"/>
      <c r="H59" s="8"/>
      <c r="I59" s="8"/>
    </row>
    <row r="60" spans="4:9" ht="10.5">
      <c r="D60" s="100"/>
      <c r="E60" s="100"/>
      <c r="F60" s="100"/>
      <c r="G60" s="100" t="s">
        <v>279</v>
      </c>
      <c r="H60" s="8"/>
      <c r="I60" s="8"/>
    </row>
    <row r="61" spans="4:7" ht="12.75">
      <c r="D61" s="369"/>
      <c r="E61" s="100"/>
      <c r="F61" s="369" t="s">
        <v>280</v>
      </c>
      <c r="G61" s="100"/>
    </row>
    <row r="65" ht="13.5" customHeight="1"/>
  </sheetData>
  <sheetProtection/>
  <mergeCells count="2">
    <mergeCell ref="A5:J5"/>
    <mergeCell ref="A4:J4"/>
  </mergeCells>
  <hyperlinks>
    <hyperlink ref="F61" r:id="rId1" display="www.sentenca.com.br"/>
  </hyperlinks>
  <printOptions/>
  <pageMargins left="0.984251968503937" right="0.7086614173228347" top="0.984251968503937" bottom="0.3937007874015748" header="0.31496062992125984" footer="0.31496062992125984"/>
  <pageSetup horizontalDpi="600" verticalDpi="600" orientation="portrait" paperSize="9" r:id="rId2"/>
  <headerFooter>
    <oddHeader>&amp;R
Anexo: 09
Folha 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I35" sqref="H35:I36"/>
    </sheetView>
  </sheetViews>
  <sheetFormatPr defaultColWidth="9.33203125" defaultRowHeight="10.5"/>
  <cols>
    <col min="1" max="1" width="7.83203125" style="4" customWidth="1"/>
    <col min="2" max="2" width="2.5" style="4" customWidth="1"/>
    <col min="3" max="3" width="24.83203125" style="4" customWidth="1"/>
    <col min="4" max="4" width="10.5" style="4" customWidth="1"/>
    <col min="5" max="5" width="10.66015625" style="4" customWidth="1"/>
    <col min="6" max="6" width="11" style="4" customWidth="1"/>
    <col min="7" max="7" width="6.5" style="265" customWidth="1"/>
    <col min="8" max="8" width="13.33203125" style="4" customWidth="1"/>
    <col min="9" max="9" width="11.33203125" style="4" customWidth="1"/>
    <col min="10" max="10" width="12.83203125" style="4" customWidth="1"/>
    <col min="11" max="11" width="14.16015625" style="4" customWidth="1"/>
    <col min="12" max="12" width="12.33203125" style="4" customWidth="1"/>
    <col min="13" max="13" width="12.83203125" style="4" customWidth="1"/>
    <col min="14" max="14" width="6" style="4" customWidth="1"/>
    <col min="15" max="15" width="13.5" style="4" customWidth="1"/>
    <col min="16" max="16384" width="9.33203125" style="4" customWidth="1"/>
  </cols>
  <sheetData>
    <row r="1" spans="1:4" s="367" customFormat="1" ht="14.25" customHeight="1">
      <c r="A1" s="366" t="s">
        <v>281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spans="1:7" s="11" customFormat="1" ht="10.5">
      <c r="A4" s="138" t="s">
        <v>204</v>
      </c>
      <c r="G4" s="198"/>
    </row>
    <row r="5" spans="1:3" ht="10.5" customHeight="1">
      <c r="A5" s="99"/>
      <c r="B5" s="99"/>
      <c r="C5" s="99"/>
    </row>
    <row r="6" spans="1:14" s="11" customFormat="1" ht="10.5">
      <c r="A6" s="3" t="s">
        <v>272</v>
      </c>
      <c r="G6" s="198"/>
      <c r="J6" s="167"/>
      <c r="K6" s="167"/>
      <c r="L6" s="167"/>
      <c r="M6" s="167"/>
      <c r="N6" s="138" t="s">
        <v>178</v>
      </c>
    </row>
    <row r="7" spans="1:13" s="11" customFormat="1" ht="10.5">
      <c r="A7" s="141" t="s">
        <v>273</v>
      </c>
      <c r="G7" s="198"/>
      <c r="J7" s="167"/>
      <c r="K7" s="168"/>
      <c r="L7" s="168"/>
      <c r="M7" s="168"/>
    </row>
    <row r="8" spans="1:10" s="11" customFormat="1" ht="10.5">
      <c r="A8" s="3" t="s">
        <v>274</v>
      </c>
      <c r="G8" s="198"/>
      <c r="J8" s="167"/>
    </row>
    <row r="9" spans="1:10" s="11" customFormat="1" ht="10.5">
      <c r="A9" s="141" t="s">
        <v>275</v>
      </c>
      <c r="G9" s="198"/>
      <c r="J9" s="167"/>
    </row>
    <row r="10" ht="15" customHeight="1" thickBot="1"/>
    <row r="11" spans="1:13" ht="12" thickBot="1" thickTop="1">
      <c r="A11" s="358" t="s">
        <v>3</v>
      </c>
      <c r="B11" s="359"/>
      <c r="C11" s="360"/>
      <c r="D11" s="81" t="s">
        <v>4</v>
      </c>
      <c r="E11" s="81" t="s">
        <v>5</v>
      </c>
      <c r="F11" s="81" t="s">
        <v>6</v>
      </c>
      <c r="G11" s="81" t="s">
        <v>7</v>
      </c>
      <c r="H11" s="81" t="s">
        <v>8</v>
      </c>
      <c r="I11" s="81" t="s">
        <v>9</v>
      </c>
      <c r="J11" s="81" t="s">
        <v>10</v>
      </c>
      <c r="K11" s="81" t="s">
        <v>11</v>
      </c>
      <c r="L11" s="81" t="s">
        <v>77</v>
      </c>
      <c r="M11" s="81" t="s">
        <v>90</v>
      </c>
    </row>
    <row r="12" spans="1:11" ht="12" thickBot="1" thickTop="1">
      <c r="A12" s="100"/>
      <c r="B12" s="100"/>
      <c r="C12" s="100"/>
      <c r="D12" s="100"/>
      <c r="E12" s="100"/>
      <c r="F12" s="100"/>
      <c r="G12" s="266"/>
      <c r="H12" s="100"/>
      <c r="I12" s="100"/>
      <c r="J12" s="100"/>
      <c r="K12" s="75"/>
    </row>
    <row r="13" spans="1:13" ht="11.25" thickTop="1">
      <c r="A13" s="304" t="s">
        <v>214</v>
      </c>
      <c r="B13" s="101" t="s">
        <v>30</v>
      </c>
      <c r="C13" s="102" t="s">
        <v>31</v>
      </c>
      <c r="D13" s="103" t="s">
        <v>34</v>
      </c>
      <c r="E13" s="260" t="s">
        <v>205</v>
      </c>
      <c r="F13" s="260" t="s">
        <v>197</v>
      </c>
      <c r="G13" s="103" t="s">
        <v>37</v>
      </c>
      <c r="H13" s="103" t="s">
        <v>14</v>
      </c>
      <c r="I13" s="10" t="s">
        <v>91</v>
      </c>
      <c r="J13" s="10" t="s">
        <v>15</v>
      </c>
      <c r="K13" s="10" t="s">
        <v>33</v>
      </c>
      <c r="L13" s="10" t="s">
        <v>36</v>
      </c>
      <c r="M13" s="104" t="s">
        <v>15</v>
      </c>
    </row>
    <row r="14" spans="1:13" ht="11.25">
      <c r="A14" s="305" t="s">
        <v>215</v>
      </c>
      <c r="B14" s="106"/>
      <c r="C14" s="263" t="s">
        <v>282</v>
      </c>
      <c r="D14" s="107" t="s">
        <v>87</v>
      </c>
      <c r="E14" s="261" t="s">
        <v>89</v>
      </c>
      <c r="F14" s="261" t="s">
        <v>89</v>
      </c>
      <c r="G14" s="261" t="s">
        <v>88</v>
      </c>
      <c r="H14" s="261" t="s">
        <v>16</v>
      </c>
      <c r="I14" s="13" t="s">
        <v>92</v>
      </c>
      <c r="J14" s="13" t="s">
        <v>92</v>
      </c>
      <c r="K14" s="252" t="s">
        <v>163</v>
      </c>
      <c r="L14" s="13" t="s">
        <v>93</v>
      </c>
      <c r="M14" s="108" t="s">
        <v>92</v>
      </c>
    </row>
    <row r="15" spans="1:13" ht="11.25">
      <c r="A15" s="105"/>
      <c r="B15" s="106"/>
      <c r="C15" s="263"/>
      <c r="D15" s="261" t="s">
        <v>277</v>
      </c>
      <c r="E15" s="261" t="s">
        <v>206</v>
      </c>
      <c r="F15" s="261" t="s">
        <v>177</v>
      </c>
      <c r="G15" s="261" t="s">
        <v>35</v>
      </c>
      <c r="H15" s="107"/>
      <c r="I15" s="13" t="s">
        <v>94</v>
      </c>
      <c r="J15" s="13" t="s">
        <v>94</v>
      </c>
      <c r="K15" s="252" t="s">
        <v>164</v>
      </c>
      <c r="L15" s="13" t="s">
        <v>2</v>
      </c>
      <c r="M15" s="108" t="s">
        <v>95</v>
      </c>
    </row>
    <row r="16" spans="1:13" ht="11.25">
      <c r="A16" s="105"/>
      <c r="B16" s="106"/>
      <c r="C16" s="263"/>
      <c r="D16" s="261" t="s">
        <v>283</v>
      </c>
      <c r="E16" s="261" t="s">
        <v>207</v>
      </c>
      <c r="F16" s="107"/>
      <c r="G16" s="107"/>
      <c r="H16" s="107"/>
      <c r="I16" s="13"/>
      <c r="J16" s="13" t="s">
        <v>96</v>
      </c>
      <c r="K16" s="253" t="s">
        <v>223</v>
      </c>
      <c r="L16" s="13"/>
      <c r="M16" s="307" t="s">
        <v>224</v>
      </c>
    </row>
    <row r="17" spans="1:15" ht="10.5">
      <c r="A17" s="105"/>
      <c r="B17" s="106"/>
      <c r="C17" s="263"/>
      <c r="D17" s="261"/>
      <c r="E17" s="261" t="s">
        <v>208</v>
      </c>
      <c r="F17" s="107"/>
      <c r="G17" s="107"/>
      <c r="H17" s="107"/>
      <c r="I17" s="13"/>
      <c r="J17" s="170" t="s">
        <v>222</v>
      </c>
      <c r="K17" s="134" t="s">
        <v>222</v>
      </c>
      <c r="L17" s="13"/>
      <c r="M17" s="308">
        <v>41974</v>
      </c>
      <c r="O17" s="316"/>
    </row>
    <row r="18" spans="1:15" ht="11.25" thickBot="1">
      <c r="A18" s="109"/>
      <c r="B18" s="110"/>
      <c r="C18" s="269"/>
      <c r="D18" s="111"/>
      <c r="E18" s="111"/>
      <c r="F18" s="267" t="s">
        <v>240</v>
      </c>
      <c r="G18" s="111"/>
      <c r="H18" s="111"/>
      <c r="I18" s="112"/>
      <c r="J18" s="171" t="s">
        <v>238</v>
      </c>
      <c r="K18" s="306"/>
      <c r="L18" s="171" t="s">
        <v>239</v>
      </c>
      <c r="M18" s="172" t="s">
        <v>241</v>
      </c>
      <c r="O18" s="317"/>
    </row>
    <row r="19" ht="11.25" thickTop="1">
      <c r="O19" s="316"/>
    </row>
    <row r="20" spans="1:15" ht="10.5">
      <c r="A20" s="113">
        <v>40817</v>
      </c>
      <c r="B20" s="114" t="s">
        <v>30</v>
      </c>
      <c r="C20" s="264" t="s">
        <v>209</v>
      </c>
      <c r="D20" s="115">
        <v>8489.21</v>
      </c>
      <c r="E20" s="115">
        <f>D20*30%</f>
        <v>2546.76</v>
      </c>
      <c r="F20" s="115">
        <f aca="true" t="shared" si="0" ref="F20:F29">D20+E20</f>
        <v>11035.97</v>
      </c>
      <c r="G20" s="116">
        <v>30</v>
      </c>
      <c r="H20" s="115">
        <f>F20</f>
        <v>11035.97</v>
      </c>
      <c r="I20" s="117">
        <f>Corr!I57</f>
        <v>1.0139836</v>
      </c>
      <c r="J20" s="118">
        <f>H20*I20</f>
        <v>11190.29</v>
      </c>
      <c r="K20" s="119">
        <f>(1/30*7)+7+12+11</f>
        <v>30.23</v>
      </c>
      <c r="L20" s="120">
        <f>J20*K20%</f>
        <v>3382.82</v>
      </c>
      <c r="M20" s="120">
        <f>J20+L20</f>
        <v>14573.11</v>
      </c>
      <c r="O20" s="318"/>
    </row>
    <row r="21" spans="1:13" ht="10.5">
      <c r="A21" s="113">
        <v>40878</v>
      </c>
      <c r="B21" s="114" t="s">
        <v>30</v>
      </c>
      <c r="C21" s="264" t="s">
        <v>210</v>
      </c>
      <c r="D21" s="115">
        <f aca="true" t="shared" si="1" ref="D21:E24">D20</f>
        <v>8489.21</v>
      </c>
      <c r="E21" s="115">
        <f t="shared" si="1"/>
        <v>2546.76</v>
      </c>
      <c r="F21" s="115">
        <f t="shared" si="0"/>
        <v>11035.97</v>
      </c>
      <c r="G21" s="116">
        <v>30</v>
      </c>
      <c r="H21" s="115">
        <f>F21</f>
        <v>11035.97</v>
      </c>
      <c r="I21" s="117">
        <f>Corr!J47</f>
        <v>1.0123814</v>
      </c>
      <c r="J21" s="118">
        <f aca="true" t="shared" si="2" ref="J21:J30">H21*I21</f>
        <v>11172.61</v>
      </c>
      <c r="K21" s="119">
        <f aca="true" t="shared" si="3" ref="K21:K30">(1/30*7)+7+12+11</f>
        <v>30.23</v>
      </c>
      <c r="L21" s="120">
        <f aca="true" t="shared" si="4" ref="L21:L30">J21*K21%</f>
        <v>3377.48</v>
      </c>
      <c r="M21" s="120">
        <f aca="true" t="shared" si="5" ref="M21:M30">J21+L21</f>
        <v>14550.09</v>
      </c>
    </row>
    <row r="22" spans="1:13" ht="10.5">
      <c r="A22" s="113">
        <v>40909</v>
      </c>
      <c r="B22" s="114" t="s">
        <v>30</v>
      </c>
      <c r="C22" s="264" t="s">
        <v>211</v>
      </c>
      <c r="D22" s="115">
        <f t="shared" si="1"/>
        <v>8489.21</v>
      </c>
      <c r="E22" s="115">
        <f t="shared" si="1"/>
        <v>2546.76</v>
      </c>
      <c r="F22" s="115">
        <f t="shared" si="0"/>
        <v>11035.97</v>
      </c>
      <c r="G22" s="116">
        <v>30</v>
      </c>
      <c r="H22" s="115">
        <f>F22</f>
        <v>11035.97</v>
      </c>
      <c r="I22" s="117">
        <f>Corr!J48</f>
        <v>1.0115074</v>
      </c>
      <c r="J22" s="118">
        <f t="shared" si="2"/>
        <v>11162.97</v>
      </c>
      <c r="K22" s="119">
        <f t="shared" si="3"/>
        <v>30.23</v>
      </c>
      <c r="L22" s="120">
        <f t="shared" si="4"/>
        <v>3374.57</v>
      </c>
      <c r="M22" s="120">
        <f t="shared" si="5"/>
        <v>14537.54</v>
      </c>
    </row>
    <row r="23" spans="1:13" ht="10.5">
      <c r="A23" s="113">
        <v>40940</v>
      </c>
      <c r="B23" s="268" t="s">
        <v>30</v>
      </c>
      <c r="C23" s="264" t="s">
        <v>212</v>
      </c>
      <c r="D23" s="115">
        <f t="shared" si="1"/>
        <v>8489.21</v>
      </c>
      <c r="E23" s="115">
        <f t="shared" si="1"/>
        <v>2546.76</v>
      </c>
      <c r="F23" s="115">
        <f t="shared" si="0"/>
        <v>11035.97</v>
      </c>
      <c r="G23" s="116">
        <v>30</v>
      </c>
      <c r="H23" s="115">
        <f>F23</f>
        <v>11035.97</v>
      </c>
      <c r="I23" s="117">
        <f>Corr!J49</f>
        <v>1.0115074</v>
      </c>
      <c r="J23" s="118">
        <f t="shared" si="2"/>
        <v>11162.97</v>
      </c>
      <c r="K23" s="119">
        <f t="shared" si="3"/>
        <v>30.23</v>
      </c>
      <c r="L23" s="120">
        <f t="shared" si="4"/>
        <v>3374.57</v>
      </c>
      <c r="M23" s="120">
        <f t="shared" si="5"/>
        <v>14537.54</v>
      </c>
    </row>
    <row r="24" spans="1:15" ht="10.5">
      <c r="A24" s="113">
        <v>40969</v>
      </c>
      <c r="B24" s="268" t="s">
        <v>30</v>
      </c>
      <c r="C24" s="264" t="s">
        <v>213</v>
      </c>
      <c r="D24" s="115">
        <f t="shared" si="1"/>
        <v>8489.21</v>
      </c>
      <c r="E24" s="115">
        <f t="shared" si="1"/>
        <v>2546.76</v>
      </c>
      <c r="F24" s="115">
        <f t="shared" si="0"/>
        <v>11035.97</v>
      </c>
      <c r="G24" s="116">
        <v>16</v>
      </c>
      <c r="H24" s="115">
        <f>F24/30*16</f>
        <v>5885.85</v>
      </c>
      <c r="I24" s="117">
        <f>Corr!J50</f>
        <v>1.0104283</v>
      </c>
      <c r="J24" s="118">
        <f t="shared" si="2"/>
        <v>5947.23</v>
      </c>
      <c r="K24" s="119">
        <f t="shared" si="3"/>
        <v>30.23</v>
      </c>
      <c r="L24" s="120">
        <f t="shared" si="4"/>
        <v>1797.85</v>
      </c>
      <c r="M24" s="120">
        <f t="shared" si="5"/>
        <v>7745.08</v>
      </c>
      <c r="O24" s="310" t="s">
        <v>227</v>
      </c>
    </row>
    <row r="25" spans="1:15" ht="10.5">
      <c r="A25" s="113">
        <v>40969</v>
      </c>
      <c r="B25" s="114" t="s">
        <v>30</v>
      </c>
      <c r="C25" s="264" t="s">
        <v>165</v>
      </c>
      <c r="D25" s="115">
        <v>8489.21</v>
      </c>
      <c r="E25" s="115">
        <f>D25*30%</f>
        <v>2546.76</v>
      </c>
      <c r="F25" s="115">
        <f t="shared" si="0"/>
        <v>11035.97</v>
      </c>
      <c r="G25" s="116">
        <v>51</v>
      </c>
      <c r="H25" s="115">
        <f>F25/30*51</f>
        <v>18761.15</v>
      </c>
      <c r="I25" s="117">
        <f>I24</f>
        <v>1.0104283</v>
      </c>
      <c r="J25" s="118">
        <f t="shared" si="2"/>
        <v>18956.8</v>
      </c>
      <c r="K25" s="119">
        <f t="shared" si="3"/>
        <v>30.23</v>
      </c>
      <c r="L25" s="120">
        <f t="shared" si="4"/>
        <v>5730.64</v>
      </c>
      <c r="M25" s="120">
        <f t="shared" si="5"/>
        <v>24687.44</v>
      </c>
      <c r="O25" s="294">
        <f>H25*I25</f>
        <v>18956.8</v>
      </c>
    </row>
    <row r="26" spans="1:13" ht="10.5">
      <c r="A26" s="113">
        <v>40878</v>
      </c>
      <c r="B26" s="268" t="s">
        <v>30</v>
      </c>
      <c r="C26" s="264" t="s">
        <v>225</v>
      </c>
      <c r="D26" s="115">
        <f aca="true" t="shared" si="6" ref="D26:E29">D25</f>
        <v>8489.21</v>
      </c>
      <c r="E26" s="115">
        <f t="shared" si="6"/>
        <v>2546.76</v>
      </c>
      <c r="F26" s="115">
        <f t="shared" si="0"/>
        <v>11035.97</v>
      </c>
      <c r="G26" s="270" t="s">
        <v>97</v>
      </c>
      <c r="H26" s="115">
        <f>F26</f>
        <v>11035.97</v>
      </c>
      <c r="I26" s="117">
        <f>Corr!J47</f>
        <v>1.0123814</v>
      </c>
      <c r="J26" s="118">
        <f t="shared" si="2"/>
        <v>11172.61</v>
      </c>
      <c r="K26" s="119">
        <f t="shared" si="3"/>
        <v>30.23</v>
      </c>
      <c r="L26" s="120">
        <f t="shared" si="4"/>
        <v>3377.48</v>
      </c>
      <c r="M26" s="120">
        <f t="shared" si="5"/>
        <v>14550.09</v>
      </c>
    </row>
    <row r="27" spans="1:13" ht="10.5">
      <c r="A27" s="113">
        <v>40969</v>
      </c>
      <c r="B27" s="268" t="s">
        <v>30</v>
      </c>
      <c r="C27" s="264" t="s">
        <v>218</v>
      </c>
      <c r="D27" s="115">
        <f t="shared" si="6"/>
        <v>8489.21</v>
      </c>
      <c r="E27" s="115">
        <f t="shared" si="6"/>
        <v>2546.76</v>
      </c>
      <c r="F27" s="115">
        <f t="shared" si="0"/>
        <v>11035.97</v>
      </c>
      <c r="G27" s="270" t="s">
        <v>216</v>
      </c>
      <c r="H27" s="115">
        <f>F27/12*5</f>
        <v>4598.32</v>
      </c>
      <c r="I27" s="117">
        <f>Corr!J50</f>
        <v>1.0104283</v>
      </c>
      <c r="J27" s="118">
        <f t="shared" si="2"/>
        <v>4646.27</v>
      </c>
      <c r="K27" s="119">
        <f t="shared" si="3"/>
        <v>30.23</v>
      </c>
      <c r="L27" s="120">
        <f t="shared" si="4"/>
        <v>1404.57</v>
      </c>
      <c r="M27" s="120">
        <f t="shared" si="5"/>
        <v>6050.84</v>
      </c>
    </row>
    <row r="28" spans="1:15" ht="10.5">
      <c r="A28" s="113">
        <v>40969</v>
      </c>
      <c r="B28" s="268" t="s">
        <v>30</v>
      </c>
      <c r="C28" s="264" t="s">
        <v>180</v>
      </c>
      <c r="D28" s="115">
        <f t="shared" si="6"/>
        <v>8489.21</v>
      </c>
      <c r="E28" s="115">
        <f t="shared" si="6"/>
        <v>2546.76</v>
      </c>
      <c r="F28" s="115">
        <f t="shared" si="0"/>
        <v>11035.97</v>
      </c>
      <c r="G28" s="270" t="s">
        <v>97</v>
      </c>
      <c r="H28" s="115">
        <f>F28</f>
        <v>11035.97</v>
      </c>
      <c r="I28" s="117">
        <f>Corr!J50</f>
        <v>1.0104283</v>
      </c>
      <c r="J28" s="118">
        <f t="shared" si="2"/>
        <v>11151.06</v>
      </c>
      <c r="K28" s="119">
        <f t="shared" si="3"/>
        <v>30.23</v>
      </c>
      <c r="L28" s="120">
        <f t="shared" si="4"/>
        <v>3370.97</v>
      </c>
      <c r="M28" s="120">
        <f t="shared" si="5"/>
        <v>14522.03</v>
      </c>
      <c r="O28" s="317"/>
    </row>
    <row r="29" spans="1:15" ht="10.5">
      <c r="A29" s="113">
        <f>A28</f>
        <v>40969</v>
      </c>
      <c r="B29" s="268" t="s">
        <v>30</v>
      </c>
      <c r="C29" s="264" t="s">
        <v>217</v>
      </c>
      <c r="D29" s="115">
        <f t="shared" si="6"/>
        <v>8489.21</v>
      </c>
      <c r="E29" s="115">
        <f t="shared" si="6"/>
        <v>2546.76</v>
      </c>
      <c r="F29" s="115">
        <f t="shared" si="0"/>
        <v>11035.97</v>
      </c>
      <c r="G29" s="270" t="s">
        <v>219</v>
      </c>
      <c r="H29" s="115">
        <f>F29/12*7</f>
        <v>6437.65</v>
      </c>
      <c r="I29" s="117">
        <f>I28</f>
        <v>1.0104283</v>
      </c>
      <c r="J29" s="118">
        <f t="shared" si="2"/>
        <v>6504.78</v>
      </c>
      <c r="K29" s="119">
        <f t="shared" si="3"/>
        <v>30.23</v>
      </c>
      <c r="L29" s="120">
        <f t="shared" si="4"/>
        <v>1966.39</v>
      </c>
      <c r="M29" s="120">
        <f t="shared" si="5"/>
        <v>8471.17</v>
      </c>
      <c r="O29" s="310" t="s">
        <v>226</v>
      </c>
    </row>
    <row r="30" spans="1:15" ht="10.5">
      <c r="A30" s="113">
        <f>A29</f>
        <v>40969</v>
      </c>
      <c r="B30" s="268" t="s">
        <v>30</v>
      </c>
      <c r="C30" s="264" t="s">
        <v>220</v>
      </c>
      <c r="D30" s="115">
        <v>0</v>
      </c>
      <c r="E30" s="115">
        <v>0</v>
      </c>
      <c r="F30" s="115">
        <f>H28+H29</f>
        <v>17473.62</v>
      </c>
      <c r="G30" s="270" t="s">
        <v>221</v>
      </c>
      <c r="H30" s="115">
        <f>F30/3</f>
        <v>5824.54</v>
      </c>
      <c r="I30" s="117">
        <f>I29</f>
        <v>1.0104283</v>
      </c>
      <c r="J30" s="118">
        <f t="shared" si="2"/>
        <v>5885.28</v>
      </c>
      <c r="K30" s="119">
        <f t="shared" si="3"/>
        <v>30.23</v>
      </c>
      <c r="L30" s="120">
        <f t="shared" si="4"/>
        <v>1779.12</v>
      </c>
      <c r="M30" s="120">
        <f t="shared" si="5"/>
        <v>7664.4</v>
      </c>
      <c r="O30" s="312">
        <v>23298.16</v>
      </c>
    </row>
    <row r="31" spans="13:15" ht="9.75" customHeight="1">
      <c r="M31" s="16"/>
      <c r="O31" s="309">
        <v>23541.12</v>
      </c>
    </row>
    <row r="32" spans="4:13" s="225" customFormat="1" ht="11.25" customHeight="1">
      <c r="D32" s="239"/>
      <c r="E32" s="239"/>
      <c r="F32" s="239"/>
      <c r="G32" s="271"/>
      <c r="H32" s="254">
        <f>SUM(H20:H30)</f>
        <v>107723.33</v>
      </c>
      <c r="J32" s="254">
        <f>SUM(J20:J30)</f>
        <v>108952.87</v>
      </c>
      <c r="L32" s="254">
        <f>SUM(L20:L30)</f>
        <v>32936.46</v>
      </c>
      <c r="M32" s="254">
        <f>SUM(M20:M30)</f>
        <v>141889.33</v>
      </c>
    </row>
    <row r="33" spans="4:6" ht="9.75" customHeight="1">
      <c r="D33" s="121"/>
      <c r="E33" s="121"/>
      <c r="F33" s="121"/>
    </row>
    <row r="35" spans="8:9" ht="10.5">
      <c r="H35" s="100"/>
      <c r="I35" s="100" t="s">
        <v>279</v>
      </c>
    </row>
    <row r="36" spans="4:9" ht="12.75">
      <c r="D36" s="272"/>
      <c r="E36" s="272"/>
      <c r="F36" s="272"/>
      <c r="G36" s="273"/>
      <c r="H36" s="369" t="s">
        <v>280</v>
      </c>
      <c r="I36" s="100"/>
    </row>
    <row r="37" spans="4:8" ht="10.5">
      <c r="D37" s="272"/>
      <c r="E37" s="272"/>
      <c r="F37" s="272"/>
      <c r="G37" s="273"/>
      <c r="H37" s="272"/>
    </row>
    <row r="38" spans="4:13" ht="10.5">
      <c r="D38" s="6"/>
      <c r="E38" s="6"/>
      <c r="F38" s="6"/>
      <c r="G38" s="274"/>
      <c r="H38" s="6"/>
      <c r="M38" s="293"/>
    </row>
    <row r="39" spans="8:13" ht="10.5">
      <c r="H39" s="16"/>
      <c r="M39" s="311"/>
    </row>
    <row r="40" spans="8:13" ht="10.5">
      <c r="H40" s="16"/>
      <c r="K40" s="293"/>
      <c r="M40" s="311"/>
    </row>
    <row r="41" ht="10.5">
      <c r="K41" s="311"/>
    </row>
    <row r="42" ht="10.5">
      <c r="K42" s="311"/>
    </row>
  </sheetData>
  <sheetProtection/>
  <mergeCells count="1">
    <mergeCell ref="A11:C11"/>
  </mergeCells>
  <hyperlinks>
    <hyperlink ref="H36" r:id="rId1" display="www.sentenca.com.br"/>
  </hyperlinks>
  <printOptions/>
  <pageMargins left="1.1023622047244095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&amp;R
Anexo: 01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K15" sqref="K15"/>
    </sheetView>
  </sheetViews>
  <sheetFormatPr defaultColWidth="13.33203125" defaultRowHeight="11.25" customHeight="1"/>
  <cols>
    <col min="1" max="1" width="9.16015625" style="1" customWidth="1"/>
    <col min="2" max="2" width="14" style="1" customWidth="1"/>
    <col min="3" max="3" width="14.66015625" style="1" customWidth="1"/>
    <col min="4" max="4" width="13.33203125" style="1" customWidth="1"/>
    <col min="5" max="5" width="14" style="1" customWidth="1"/>
    <col min="6" max="6" width="14.33203125" style="1" customWidth="1"/>
    <col min="7" max="7" width="12.5" style="1" customWidth="1"/>
    <col min="8" max="16384" width="13.33203125" style="1" customWidth="1"/>
  </cols>
  <sheetData>
    <row r="1" spans="1:4" s="367" customFormat="1" ht="14.25" customHeight="1">
      <c r="A1" s="366" t="s">
        <v>284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ht="11.25" customHeight="1">
      <c r="A4" s="140" t="s">
        <v>185</v>
      </c>
    </row>
    <row r="5" ht="10.5" customHeight="1">
      <c r="A5" s="140"/>
    </row>
    <row r="6" spans="1:14" s="11" customFormat="1" ht="10.5">
      <c r="A6" s="3" t="s">
        <v>272</v>
      </c>
      <c r="G6" s="198"/>
      <c r="J6" s="167"/>
      <c r="K6" s="167"/>
      <c r="L6" s="167"/>
      <c r="M6" s="167"/>
      <c r="N6" s="138" t="s">
        <v>178</v>
      </c>
    </row>
    <row r="7" spans="1:13" s="11" customFormat="1" ht="10.5">
      <c r="A7" s="141" t="s">
        <v>273</v>
      </c>
      <c r="G7" s="198"/>
      <c r="J7" s="167"/>
      <c r="K7" s="168"/>
      <c r="L7" s="168"/>
      <c r="M7" s="168"/>
    </row>
    <row r="8" spans="1:10" s="11" customFormat="1" ht="10.5">
      <c r="A8" s="3" t="s">
        <v>274</v>
      </c>
      <c r="G8" s="198"/>
      <c r="J8" s="167"/>
    </row>
    <row r="9" spans="1:10" s="11" customFormat="1" ht="10.5">
      <c r="A9" s="141" t="s">
        <v>275</v>
      </c>
      <c r="G9" s="198"/>
      <c r="J9" s="167"/>
    </row>
    <row r="10" spans="1:8" s="142" customFormat="1" ht="16.5" customHeight="1" thickBot="1">
      <c r="A10" s="11"/>
      <c r="B10" s="11"/>
      <c r="C10" s="11"/>
      <c r="D10" s="11"/>
      <c r="E10" s="75"/>
      <c r="F10" s="75"/>
      <c r="G10" s="75"/>
      <c r="H10" s="75"/>
    </row>
    <row r="11" spans="1:8" ht="11.25" customHeight="1" thickBot="1" thickTop="1">
      <c r="A11" s="73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</row>
    <row r="12" ht="11.25" customHeight="1" thickBot="1" thickTop="1"/>
    <row r="13" spans="1:8" ht="11.25" customHeight="1" thickTop="1">
      <c r="A13" s="143" t="s">
        <v>1</v>
      </c>
      <c r="B13" s="144" t="s">
        <v>191</v>
      </c>
      <c r="C13" s="144" t="s">
        <v>82</v>
      </c>
      <c r="D13" s="145" t="s">
        <v>13</v>
      </c>
      <c r="E13" s="145" t="s">
        <v>14</v>
      </c>
      <c r="F13" s="145" t="s">
        <v>33</v>
      </c>
      <c r="G13" s="145" t="s">
        <v>12</v>
      </c>
      <c r="H13" s="146" t="s">
        <v>0</v>
      </c>
    </row>
    <row r="14" spans="1:8" ht="11.25" customHeight="1">
      <c r="A14" s="147"/>
      <c r="B14" s="148" t="s">
        <v>179</v>
      </c>
      <c r="C14" s="148" t="s">
        <v>86</v>
      </c>
      <c r="D14" s="149" t="s">
        <v>17</v>
      </c>
      <c r="E14" s="149" t="s">
        <v>15</v>
      </c>
      <c r="F14" s="149" t="s">
        <v>23</v>
      </c>
      <c r="G14" s="149" t="s">
        <v>18</v>
      </c>
      <c r="H14" s="150" t="s">
        <v>19</v>
      </c>
    </row>
    <row r="15" spans="1:8" ht="11.25" customHeight="1">
      <c r="A15" s="147"/>
      <c r="B15" s="148" t="s">
        <v>192</v>
      </c>
      <c r="C15" s="148" t="s">
        <v>189</v>
      </c>
      <c r="D15" s="149" t="s">
        <v>21</v>
      </c>
      <c r="E15" s="149" t="s">
        <v>22</v>
      </c>
      <c r="F15" s="151" t="s">
        <v>25</v>
      </c>
      <c r="G15" s="149" t="s">
        <v>2</v>
      </c>
      <c r="H15" s="313" t="s">
        <v>228</v>
      </c>
    </row>
    <row r="16" spans="1:8" ht="11.25" customHeight="1">
      <c r="A16" s="147"/>
      <c r="B16" s="148" t="s">
        <v>187</v>
      </c>
      <c r="C16" s="281">
        <v>0.5</v>
      </c>
      <c r="D16" s="149" t="s">
        <v>24</v>
      </c>
      <c r="E16" s="149"/>
      <c r="F16" s="152" t="s">
        <v>26</v>
      </c>
      <c r="G16" s="149"/>
      <c r="H16" s="314" t="s">
        <v>229</v>
      </c>
    </row>
    <row r="17" spans="1:8" ht="11.25" customHeight="1">
      <c r="A17" s="147"/>
      <c r="B17" s="148" t="s">
        <v>188</v>
      </c>
      <c r="C17" s="148"/>
      <c r="D17" s="153">
        <v>41974</v>
      </c>
      <c r="E17" s="149"/>
      <c r="F17" s="154" t="s">
        <v>223</v>
      </c>
      <c r="G17" s="149"/>
      <c r="H17" s="315">
        <v>41974</v>
      </c>
    </row>
    <row r="18" spans="1:8" ht="11.25" customHeight="1" thickBot="1">
      <c r="A18" s="155"/>
      <c r="B18" s="156"/>
      <c r="C18" s="157" t="s">
        <v>186</v>
      </c>
      <c r="D18" s="158"/>
      <c r="E18" s="157" t="s">
        <v>85</v>
      </c>
      <c r="F18" s="36">
        <v>41974</v>
      </c>
      <c r="G18" s="156" t="s">
        <v>108</v>
      </c>
      <c r="H18" s="159" t="s">
        <v>109</v>
      </c>
    </row>
    <row r="19" spans="1:8" s="162" customFormat="1" ht="11.25" customHeight="1" thickTop="1">
      <c r="A19" s="160"/>
      <c r="B19" s="160"/>
      <c r="C19" s="160"/>
      <c r="D19" s="161"/>
      <c r="E19" s="160"/>
      <c r="F19" s="160"/>
      <c r="H19" s="160"/>
    </row>
    <row r="20" spans="1:8" ht="10.5" customHeight="1">
      <c r="A20" s="163">
        <v>40969</v>
      </c>
      <c r="B20" s="164">
        <f>'01'!H20</f>
        <v>11035.97</v>
      </c>
      <c r="C20" s="164">
        <f>B20*50%</f>
        <v>5517.99</v>
      </c>
      <c r="D20" s="72">
        <f>Corr!J49</f>
        <v>1.01150741</v>
      </c>
      <c r="E20" s="354">
        <f>C20*D20</f>
        <v>5581.49</v>
      </c>
      <c r="F20" s="165">
        <f>'04'!K21</f>
        <v>30.23</v>
      </c>
      <c r="G20" s="354">
        <f>E20*F20%</f>
        <v>1687.28</v>
      </c>
      <c r="H20" s="137">
        <f>E20+G20</f>
        <v>7268.77</v>
      </c>
    </row>
    <row r="21" spans="1:8" ht="10.5" customHeight="1">
      <c r="A21" s="163">
        <f>A20</f>
        <v>40969</v>
      </c>
      <c r="B21" s="164">
        <f>'01'!H21</f>
        <v>11035.97</v>
      </c>
      <c r="C21" s="164">
        <f aca="true" t="shared" si="0" ref="C21:C30">B21*50%</f>
        <v>5517.99</v>
      </c>
      <c r="D21" s="72">
        <f>D20</f>
        <v>1.01150741</v>
      </c>
      <c r="E21" s="354">
        <f aca="true" t="shared" si="1" ref="E21:E30">C21*D21</f>
        <v>5581.49</v>
      </c>
      <c r="F21" s="165">
        <f>F20</f>
        <v>30.23</v>
      </c>
      <c r="G21" s="354">
        <f aca="true" t="shared" si="2" ref="G21:G30">E21*F21%</f>
        <v>1687.28</v>
      </c>
      <c r="H21" s="137">
        <f aca="true" t="shared" si="3" ref="H21:H30">E21+G21</f>
        <v>7268.77</v>
      </c>
    </row>
    <row r="22" spans="1:8" ht="10.5" customHeight="1">
      <c r="A22" s="163">
        <f aca="true" t="shared" si="4" ref="A22:A30">A21</f>
        <v>40969</v>
      </c>
      <c r="B22" s="164">
        <f>'01'!H22</f>
        <v>11035.97</v>
      </c>
      <c r="C22" s="164">
        <f t="shared" si="0"/>
        <v>5517.99</v>
      </c>
      <c r="D22" s="72">
        <f aca="true" t="shared" si="5" ref="D22:D30">D21</f>
        <v>1.01150741</v>
      </c>
      <c r="E22" s="354">
        <f t="shared" si="1"/>
        <v>5581.49</v>
      </c>
      <c r="F22" s="165">
        <f aca="true" t="shared" si="6" ref="F22:F30">F21</f>
        <v>30.23</v>
      </c>
      <c r="G22" s="354">
        <f t="shared" si="2"/>
        <v>1687.28</v>
      </c>
      <c r="H22" s="137">
        <f t="shared" si="3"/>
        <v>7268.77</v>
      </c>
    </row>
    <row r="23" spans="1:8" ht="10.5" customHeight="1">
      <c r="A23" s="163">
        <f t="shared" si="4"/>
        <v>40969</v>
      </c>
      <c r="B23" s="164">
        <f>'01'!H23</f>
        <v>11035.97</v>
      </c>
      <c r="C23" s="164">
        <f t="shared" si="0"/>
        <v>5517.99</v>
      </c>
      <c r="D23" s="72">
        <f t="shared" si="5"/>
        <v>1.01150741</v>
      </c>
      <c r="E23" s="354">
        <f t="shared" si="1"/>
        <v>5581.49</v>
      </c>
      <c r="F23" s="165">
        <f t="shared" si="6"/>
        <v>30.23</v>
      </c>
      <c r="G23" s="354">
        <f t="shared" si="2"/>
        <v>1687.28</v>
      </c>
      <c r="H23" s="137">
        <f t="shared" si="3"/>
        <v>7268.77</v>
      </c>
    </row>
    <row r="24" spans="1:8" ht="10.5" customHeight="1">
      <c r="A24" s="163">
        <f t="shared" si="4"/>
        <v>40969</v>
      </c>
      <c r="B24" s="164">
        <f>'01'!H24</f>
        <v>5885.85</v>
      </c>
      <c r="C24" s="164">
        <f t="shared" si="0"/>
        <v>2942.93</v>
      </c>
      <c r="D24" s="72">
        <f t="shared" si="5"/>
        <v>1.01150741</v>
      </c>
      <c r="E24" s="354">
        <f t="shared" si="1"/>
        <v>2976.8</v>
      </c>
      <c r="F24" s="165">
        <f t="shared" si="6"/>
        <v>30.23</v>
      </c>
      <c r="G24" s="354">
        <f t="shared" si="2"/>
        <v>899.89</v>
      </c>
      <c r="H24" s="137">
        <f t="shared" si="3"/>
        <v>3876.69</v>
      </c>
    </row>
    <row r="25" spans="1:8" ht="10.5" customHeight="1">
      <c r="A25" s="163">
        <f t="shared" si="4"/>
        <v>40969</v>
      </c>
      <c r="B25" s="164">
        <f>'01'!H25</f>
        <v>18761.15</v>
      </c>
      <c r="C25" s="164">
        <f t="shared" si="0"/>
        <v>9380.58</v>
      </c>
      <c r="D25" s="72">
        <f t="shared" si="5"/>
        <v>1.01150741</v>
      </c>
      <c r="E25" s="354">
        <f t="shared" si="1"/>
        <v>9488.53</v>
      </c>
      <c r="F25" s="165">
        <f t="shared" si="6"/>
        <v>30.23</v>
      </c>
      <c r="G25" s="354">
        <f t="shared" si="2"/>
        <v>2868.38</v>
      </c>
      <c r="H25" s="137">
        <f t="shared" si="3"/>
        <v>12356.91</v>
      </c>
    </row>
    <row r="26" spans="1:8" ht="10.5" customHeight="1">
      <c r="A26" s="163">
        <f t="shared" si="4"/>
        <v>40969</v>
      </c>
      <c r="B26" s="164">
        <f>'01'!H26</f>
        <v>11035.97</v>
      </c>
      <c r="C26" s="164">
        <f t="shared" si="0"/>
        <v>5517.99</v>
      </c>
      <c r="D26" s="72">
        <f t="shared" si="5"/>
        <v>1.01150741</v>
      </c>
      <c r="E26" s="354">
        <f t="shared" si="1"/>
        <v>5581.49</v>
      </c>
      <c r="F26" s="165">
        <f t="shared" si="6"/>
        <v>30.23</v>
      </c>
      <c r="G26" s="354">
        <f t="shared" si="2"/>
        <v>1687.28</v>
      </c>
      <c r="H26" s="137">
        <f t="shared" si="3"/>
        <v>7268.77</v>
      </c>
    </row>
    <row r="27" spans="1:8" ht="10.5" customHeight="1">
      <c r="A27" s="163">
        <f t="shared" si="4"/>
        <v>40969</v>
      </c>
      <c r="B27" s="164">
        <f>'01'!H27</f>
        <v>4598.32</v>
      </c>
      <c r="C27" s="164">
        <f t="shared" si="0"/>
        <v>2299.16</v>
      </c>
      <c r="D27" s="72">
        <f t="shared" si="5"/>
        <v>1.01150741</v>
      </c>
      <c r="E27" s="354">
        <f t="shared" si="1"/>
        <v>2325.62</v>
      </c>
      <c r="F27" s="165">
        <f t="shared" si="6"/>
        <v>30.23</v>
      </c>
      <c r="G27" s="354">
        <f t="shared" si="2"/>
        <v>703.03</v>
      </c>
      <c r="H27" s="137">
        <f t="shared" si="3"/>
        <v>3028.65</v>
      </c>
    </row>
    <row r="28" spans="1:8" ht="10.5" customHeight="1">
      <c r="A28" s="163">
        <f t="shared" si="4"/>
        <v>40969</v>
      </c>
      <c r="B28" s="164">
        <f>'01'!H28</f>
        <v>11035.97</v>
      </c>
      <c r="C28" s="164">
        <f t="shared" si="0"/>
        <v>5517.99</v>
      </c>
      <c r="D28" s="72">
        <f t="shared" si="5"/>
        <v>1.01150741</v>
      </c>
      <c r="E28" s="354">
        <f t="shared" si="1"/>
        <v>5581.49</v>
      </c>
      <c r="F28" s="165">
        <f t="shared" si="6"/>
        <v>30.23</v>
      </c>
      <c r="G28" s="354">
        <f t="shared" si="2"/>
        <v>1687.28</v>
      </c>
      <c r="H28" s="137">
        <f t="shared" si="3"/>
        <v>7268.77</v>
      </c>
    </row>
    <row r="29" spans="1:8" ht="10.5" customHeight="1">
      <c r="A29" s="163">
        <f t="shared" si="4"/>
        <v>40969</v>
      </c>
      <c r="B29" s="164">
        <f>'01'!H29</f>
        <v>6437.65</v>
      </c>
      <c r="C29" s="164">
        <f t="shared" si="0"/>
        <v>3218.83</v>
      </c>
      <c r="D29" s="72">
        <f t="shared" si="5"/>
        <v>1.01150741</v>
      </c>
      <c r="E29" s="354">
        <f t="shared" si="1"/>
        <v>3255.87</v>
      </c>
      <c r="F29" s="165">
        <f t="shared" si="6"/>
        <v>30.23</v>
      </c>
      <c r="G29" s="354">
        <f t="shared" si="2"/>
        <v>984.25</v>
      </c>
      <c r="H29" s="137">
        <f t="shared" si="3"/>
        <v>4240.12</v>
      </c>
    </row>
    <row r="30" spans="1:8" ht="10.5" customHeight="1">
      <c r="A30" s="163">
        <f t="shared" si="4"/>
        <v>40969</v>
      </c>
      <c r="B30" s="164">
        <f>'01'!H30</f>
        <v>5824.54</v>
      </c>
      <c r="C30" s="164">
        <f t="shared" si="0"/>
        <v>2912.27</v>
      </c>
      <c r="D30" s="72">
        <f t="shared" si="5"/>
        <v>1.01150741</v>
      </c>
      <c r="E30" s="354">
        <f t="shared" si="1"/>
        <v>2945.78</v>
      </c>
      <c r="F30" s="165">
        <f t="shared" si="6"/>
        <v>30.23</v>
      </c>
      <c r="G30" s="354">
        <f t="shared" si="2"/>
        <v>890.51</v>
      </c>
      <c r="H30" s="137">
        <f t="shared" si="3"/>
        <v>3836.29</v>
      </c>
    </row>
    <row r="32" spans="2:8" s="280" customFormat="1" ht="11.25" customHeight="1">
      <c r="B32" s="284">
        <f>SUM(B20:B31)</f>
        <v>107723.33</v>
      </c>
      <c r="C32" s="284">
        <f>SUM(C20:C31)</f>
        <v>53861.71</v>
      </c>
      <c r="E32" s="284">
        <f>SUM(E20:E31)</f>
        <v>54481.54</v>
      </c>
      <c r="G32" s="284">
        <f>SUM(G20:G31)</f>
        <v>16469.74</v>
      </c>
      <c r="H32" s="284">
        <f>SUM(H20:H31)</f>
        <v>70951.28</v>
      </c>
    </row>
    <row r="35" spans="5:6" ht="11.25" customHeight="1">
      <c r="E35" s="100"/>
      <c r="F35" s="100" t="s">
        <v>279</v>
      </c>
    </row>
    <row r="36" spans="5:6" ht="11.25" customHeight="1">
      <c r="E36" s="369" t="s">
        <v>280</v>
      </c>
      <c r="F36" s="100"/>
    </row>
    <row r="75" ht="11.25" customHeight="1">
      <c r="C75" s="166"/>
    </row>
    <row r="76" ht="11.25" customHeight="1">
      <c r="C76" s="166"/>
    </row>
    <row r="77" ht="11.25" customHeight="1">
      <c r="C77" s="166"/>
    </row>
    <row r="78" ht="11.25" customHeight="1">
      <c r="C78" s="166"/>
    </row>
    <row r="79" ht="11.25" customHeight="1">
      <c r="C79" s="166"/>
    </row>
    <row r="80" ht="11.25" customHeight="1">
      <c r="C80" s="166"/>
    </row>
    <row r="81" ht="11.25" customHeight="1">
      <c r="C81" s="166"/>
    </row>
    <row r="82" ht="11.25" customHeight="1">
      <c r="C82" s="166"/>
    </row>
    <row r="83" ht="11.25" customHeight="1">
      <c r="C83" s="166"/>
    </row>
    <row r="84" ht="11.25" customHeight="1">
      <c r="C84" s="166"/>
    </row>
    <row r="85" ht="11.25" customHeight="1">
      <c r="C85" s="166"/>
    </row>
    <row r="86" ht="11.25" customHeight="1">
      <c r="C86" s="166"/>
    </row>
    <row r="87" ht="11.25" customHeight="1">
      <c r="C87" s="166"/>
    </row>
    <row r="88" ht="11.25" customHeight="1">
      <c r="C88" s="166"/>
    </row>
    <row r="89" ht="11.25" customHeight="1">
      <c r="C89" s="166"/>
    </row>
    <row r="90" ht="11.25" customHeight="1">
      <c r="C90" s="166"/>
    </row>
    <row r="91" ht="11.25" customHeight="1">
      <c r="C91" s="166"/>
    </row>
    <row r="92" ht="11.25" customHeight="1">
      <c r="C92" s="166"/>
    </row>
    <row r="93" ht="11.25" customHeight="1">
      <c r="C93" s="166"/>
    </row>
    <row r="94" ht="11.25" customHeight="1">
      <c r="C94" s="166"/>
    </row>
    <row r="95" ht="11.25" customHeight="1">
      <c r="C95" s="166"/>
    </row>
    <row r="96" ht="11.25" customHeight="1">
      <c r="C96" s="166"/>
    </row>
    <row r="97" ht="11.25" customHeight="1">
      <c r="C97" s="166"/>
    </row>
    <row r="98" ht="11.25" customHeight="1">
      <c r="C98" s="166"/>
    </row>
    <row r="99" ht="11.25" customHeight="1">
      <c r="C99" s="166"/>
    </row>
    <row r="100" ht="11.25" customHeight="1">
      <c r="C100" s="166"/>
    </row>
    <row r="101" ht="11.25" customHeight="1">
      <c r="C101" s="166"/>
    </row>
    <row r="102" ht="11.25" customHeight="1">
      <c r="C102" s="166"/>
    </row>
    <row r="103" ht="11.25" customHeight="1">
      <c r="C103" s="166"/>
    </row>
    <row r="104" ht="11.25" customHeight="1">
      <c r="C104" s="166"/>
    </row>
    <row r="105" ht="11.25" customHeight="1">
      <c r="C105" s="166"/>
    </row>
    <row r="106" ht="11.25" customHeight="1">
      <c r="C106" s="166"/>
    </row>
    <row r="107" ht="11.25" customHeight="1">
      <c r="C107" s="166"/>
    </row>
    <row r="108" ht="11.25" customHeight="1">
      <c r="C108" s="166"/>
    </row>
    <row r="109" ht="11.25" customHeight="1">
      <c r="C109" s="166"/>
    </row>
    <row r="110" ht="11.25" customHeight="1">
      <c r="C110" s="166"/>
    </row>
    <row r="111" ht="11.25" customHeight="1">
      <c r="C111" s="166"/>
    </row>
    <row r="112" ht="11.25" customHeight="1">
      <c r="C112" s="166"/>
    </row>
    <row r="113" ht="11.25" customHeight="1">
      <c r="C113" s="166"/>
    </row>
    <row r="114" ht="11.25" customHeight="1">
      <c r="C114" s="166"/>
    </row>
    <row r="115" ht="11.25" customHeight="1">
      <c r="C115" s="166"/>
    </row>
    <row r="116" ht="11.25" customHeight="1">
      <c r="C116" s="166"/>
    </row>
    <row r="117" ht="11.25" customHeight="1">
      <c r="C117" s="166"/>
    </row>
    <row r="118" ht="11.25" customHeight="1">
      <c r="C118" s="166"/>
    </row>
    <row r="119" ht="11.25" customHeight="1">
      <c r="C119" s="166"/>
    </row>
    <row r="120" ht="11.25" customHeight="1">
      <c r="C120" s="166"/>
    </row>
    <row r="121" ht="11.25" customHeight="1">
      <c r="C121" s="166"/>
    </row>
    <row r="122" ht="11.25" customHeight="1">
      <c r="C122" s="166"/>
    </row>
    <row r="123" ht="11.25" customHeight="1">
      <c r="C123" s="166"/>
    </row>
  </sheetData>
  <sheetProtection/>
  <hyperlinks>
    <hyperlink ref="E36" r:id="rId1" display="www.sentenca.com.br"/>
  </hyperlinks>
  <printOptions/>
  <pageMargins left="0.984251968503937" right="0.5905511811023623" top="0.984251968503937" bottom="0.7874015748031497" header="0.31496062992125984" footer="0.31496062992125984"/>
  <pageSetup horizontalDpi="600" verticalDpi="600" orientation="portrait" paperSize="9" r:id="rId2"/>
  <headerFooter>
    <oddHeader>&amp;R
Anexo: 02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P25" sqref="P25"/>
    </sheetView>
  </sheetViews>
  <sheetFormatPr defaultColWidth="9.33203125" defaultRowHeight="11.25" customHeight="1"/>
  <cols>
    <col min="1" max="1" width="8.83203125" style="96" customWidth="1"/>
    <col min="2" max="2" width="3.16015625" style="96" customWidth="1"/>
    <col min="3" max="3" width="18.66015625" style="96" customWidth="1"/>
    <col min="4" max="4" width="13.66015625" style="83" customWidth="1"/>
    <col min="5" max="5" width="13.33203125" style="97" customWidth="1"/>
    <col min="6" max="6" width="12.5" style="97" customWidth="1"/>
    <col min="7" max="7" width="14.33203125" style="97" customWidth="1"/>
    <col min="8" max="8" width="11.5" style="75" customWidth="1"/>
    <col min="9" max="9" width="13.5" style="76" customWidth="1"/>
    <col min="10" max="16384" width="9.33203125" style="77" customWidth="1"/>
  </cols>
  <sheetData>
    <row r="1" spans="1:4" s="367" customFormat="1" ht="14.25" customHeight="1">
      <c r="A1" s="366" t="s">
        <v>284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spans="1:7" ht="11.25" customHeight="1">
      <c r="A4" s="285" t="s">
        <v>194</v>
      </c>
      <c r="B4" s="79"/>
      <c r="C4" s="79"/>
      <c r="D4" s="74"/>
      <c r="E4" s="74"/>
      <c r="F4" s="74"/>
      <c r="G4" s="74"/>
    </row>
    <row r="5" spans="1:7" ht="11.25" customHeight="1">
      <c r="A5" s="79"/>
      <c r="B5" s="79"/>
      <c r="C5" s="79"/>
      <c r="D5" s="74"/>
      <c r="E5" s="74"/>
      <c r="F5" s="74"/>
      <c r="G5" s="74"/>
    </row>
    <row r="6" spans="1:14" s="11" customFormat="1" ht="10.5">
      <c r="A6" s="3" t="s">
        <v>272</v>
      </c>
      <c r="G6" s="198"/>
      <c r="J6" s="167"/>
      <c r="K6" s="167"/>
      <c r="L6" s="167"/>
      <c r="M6" s="167"/>
      <c r="N6" s="138" t="s">
        <v>178</v>
      </c>
    </row>
    <row r="7" spans="1:13" s="11" customFormat="1" ht="10.5">
      <c r="A7" s="141" t="s">
        <v>273</v>
      </c>
      <c r="G7" s="198"/>
      <c r="J7" s="167"/>
      <c r="K7" s="168"/>
      <c r="L7" s="168"/>
      <c r="M7" s="168"/>
    </row>
    <row r="8" spans="1:10" s="11" customFormat="1" ht="10.5">
      <c r="A8" s="3" t="s">
        <v>274</v>
      </c>
      <c r="G8" s="198"/>
      <c r="J8" s="167"/>
    </row>
    <row r="9" spans="1:10" s="11" customFormat="1" ht="10.5">
      <c r="A9" s="141" t="s">
        <v>275</v>
      </c>
      <c r="G9" s="198"/>
      <c r="J9" s="167"/>
    </row>
    <row r="10" spans="1:8" ht="15" customHeight="1" thickBot="1">
      <c r="A10" s="11"/>
      <c r="B10" s="11"/>
      <c r="C10" s="11"/>
      <c r="D10" s="77"/>
      <c r="E10" s="76"/>
      <c r="F10" s="76"/>
      <c r="G10" s="76"/>
      <c r="H10" s="80"/>
    </row>
    <row r="11" spans="1:9" ht="12.75" customHeight="1" thickBot="1" thickTop="1">
      <c r="A11" s="361" t="s">
        <v>3</v>
      </c>
      <c r="B11" s="362"/>
      <c r="C11" s="363"/>
      <c r="D11" s="81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ht="11.25" customHeight="1" thickBot="1" thickTop="1">
      <c r="A12" s="82"/>
      <c r="B12" s="82"/>
      <c r="C12" s="82"/>
      <c r="D12" s="82"/>
      <c r="E12" s="162"/>
      <c r="F12" s="162"/>
      <c r="G12" s="162"/>
      <c r="H12" s="162"/>
      <c r="I12" s="162"/>
    </row>
    <row r="13" spans="1:9" s="88" customFormat="1" ht="11.25" customHeight="1" thickTop="1">
      <c r="A13" s="84" t="s">
        <v>1</v>
      </c>
      <c r="B13" s="85" t="s">
        <v>30</v>
      </c>
      <c r="C13" s="86" t="s">
        <v>31</v>
      </c>
      <c r="D13" s="87" t="s">
        <v>34</v>
      </c>
      <c r="E13" s="145" t="s">
        <v>13</v>
      </c>
      <c r="F13" s="145" t="s">
        <v>14</v>
      </c>
      <c r="G13" s="145" t="s">
        <v>33</v>
      </c>
      <c r="H13" s="145" t="s">
        <v>12</v>
      </c>
      <c r="I13" s="146" t="s">
        <v>0</v>
      </c>
    </row>
    <row r="14" spans="1:9" s="88" customFormat="1" ht="11.25" customHeight="1">
      <c r="A14" s="89"/>
      <c r="B14" s="78"/>
      <c r="C14" s="287" t="s">
        <v>276</v>
      </c>
      <c r="D14" s="91" t="s">
        <v>87</v>
      </c>
      <c r="E14" s="149" t="s">
        <v>17</v>
      </c>
      <c r="F14" s="149" t="s">
        <v>15</v>
      </c>
      <c r="G14" s="149" t="s">
        <v>23</v>
      </c>
      <c r="H14" s="149" t="s">
        <v>18</v>
      </c>
      <c r="I14" s="150" t="s">
        <v>19</v>
      </c>
    </row>
    <row r="15" spans="1:9" s="88" customFormat="1" ht="11.25" customHeight="1">
      <c r="A15" s="89"/>
      <c r="B15" s="78"/>
      <c r="C15" s="287"/>
      <c r="D15" s="286" t="s">
        <v>176</v>
      </c>
      <c r="E15" s="149" t="s">
        <v>21</v>
      </c>
      <c r="F15" s="149" t="s">
        <v>22</v>
      </c>
      <c r="G15" s="151" t="s">
        <v>25</v>
      </c>
      <c r="H15" s="149" t="s">
        <v>2</v>
      </c>
      <c r="I15" s="313" t="s">
        <v>288</v>
      </c>
    </row>
    <row r="16" spans="1:9" s="88" customFormat="1" ht="11.25" customHeight="1">
      <c r="A16" s="89"/>
      <c r="B16" s="78"/>
      <c r="C16" s="287"/>
      <c r="D16" s="91"/>
      <c r="E16" s="149" t="s">
        <v>24</v>
      </c>
      <c r="F16" s="149"/>
      <c r="G16" s="152" t="s">
        <v>26</v>
      </c>
      <c r="H16" s="149"/>
      <c r="I16" s="313" t="s">
        <v>243</v>
      </c>
    </row>
    <row r="17" spans="1:9" s="88" customFormat="1" ht="11.25" customHeight="1">
      <c r="A17" s="89"/>
      <c r="B17" s="78"/>
      <c r="C17" s="90"/>
      <c r="D17" s="286" t="s">
        <v>190</v>
      </c>
      <c r="E17" s="153">
        <v>41913</v>
      </c>
      <c r="F17" s="149"/>
      <c r="G17" s="154" t="s">
        <v>223</v>
      </c>
      <c r="H17" s="149"/>
      <c r="I17" s="315">
        <v>41974</v>
      </c>
    </row>
    <row r="18" spans="1:9" s="88" customFormat="1" ht="11.25" customHeight="1" thickBot="1">
      <c r="A18" s="92"/>
      <c r="B18" s="93"/>
      <c r="C18" s="94"/>
      <c r="D18" s="95"/>
      <c r="E18" s="158"/>
      <c r="F18" s="157" t="s">
        <v>195</v>
      </c>
      <c r="G18" s="36">
        <v>41913</v>
      </c>
      <c r="H18" s="157" t="s">
        <v>245</v>
      </c>
      <c r="I18" s="159" t="s">
        <v>244</v>
      </c>
    </row>
    <row r="19" spans="4:9" ht="11.25" customHeight="1" thickTop="1">
      <c r="D19" s="75"/>
      <c r="E19" s="76"/>
      <c r="F19" s="76"/>
      <c r="G19" s="76"/>
      <c r="H19" s="77"/>
      <c r="I19" s="77"/>
    </row>
    <row r="20" spans="1:9" s="1" customFormat="1" ht="10.5" customHeight="1">
      <c r="A20" s="163">
        <v>40969</v>
      </c>
      <c r="B20" s="164">
        <f>'01'!H20</f>
        <v>11035.97</v>
      </c>
      <c r="C20" s="288" t="s">
        <v>193</v>
      </c>
      <c r="D20" s="289">
        <f>'01'!F20</f>
        <v>11035.97</v>
      </c>
      <c r="E20" s="290">
        <f>Corr!J49</f>
        <v>1.011507412</v>
      </c>
      <c r="F20" s="291">
        <f>D20*E20</f>
        <v>11162.97</v>
      </c>
      <c r="G20" s="283">
        <f>'02'!F20</f>
        <v>30.23</v>
      </c>
      <c r="H20" s="137">
        <f>F20*G20%</f>
        <v>3374.57</v>
      </c>
      <c r="I20" s="292">
        <f>F20+H20</f>
        <v>14537.54</v>
      </c>
    </row>
    <row r="22" ht="11.25" customHeight="1">
      <c r="G22" s="98"/>
    </row>
    <row r="23" spans="6:7" ht="11.25" customHeight="1">
      <c r="F23" s="100"/>
      <c r="G23" s="100" t="s">
        <v>279</v>
      </c>
    </row>
    <row r="24" spans="6:7" ht="11.25" customHeight="1">
      <c r="F24" s="369" t="s">
        <v>280</v>
      </c>
      <c r="G24" s="100"/>
    </row>
  </sheetData>
  <sheetProtection/>
  <mergeCells count="1">
    <mergeCell ref="A11:C11"/>
  </mergeCells>
  <hyperlinks>
    <hyperlink ref="F24" r:id="rId1" display="www.sentenca.com.br"/>
  </hyperlinks>
  <printOptions/>
  <pageMargins left="2.0866141732283467" right="0.9055118110236221" top="1.1811023622047245" bottom="0.7874015748031497" header="0.31496062992125984" footer="0.31496062992125984"/>
  <pageSetup horizontalDpi="600" verticalDpi="600" orientation="landscape" paperSize="9" r:id="rId2"/>
  <headerFooter>
    <oddHeader>&amp;R
Anexo : 03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D42" sqref="D42"/>
    </sheetView>
  </sheetViews>
  <sheetFormatPr defaultColWidth="13.33203125" defaultRowHeight="10.5"/>
  <cols>
    <col min="1" max="1" width="8.33203125" style="11" customWidth="1"/>
    <col min="2" max="2" width="10.83203125" style="11" customWidth="1"/>
    <col min="3" max="3" width="10.66015625" style="11" customWidth="1"/>
    <col min="4" max="4" width="11.33203125" style="11" customWidth="1"/>
    <col min="5" max="6" width="10.83203125" style="11" customWidth="1"/>
    <col min="7" max="7" width="13.16015625" style="11" customWidth="1"/>
    <col min="8" max="8" width="12.33203125" style="11" customWidth="1"/>
    <col min="9" max="9" width="11.33203125" style="11" customWidth="1"/>
    <col min="10" max="11" width="13" style="11" customWidth="1"/>
    <col min="12" max="12" width="11.66015625" style="11" customWidth="1"/>
    <col min="13" max="13" width="13" style="11" customWidth="1"/>
    <col min="14" max="14" width="4.16015625" style="11" customWidth="1"/>
    <col min="15" max="15" width="13.33203125" style="122" customWidth="1"/>
    <col min="16" max="16384" width="13.33203125" style="11" customWidth="1"/>
  </cols>
  <sheetData>
    <row r="1" spans="1:4" s="367" customFormat="1" ht="14.25" customHeight="1">
      <c r="A1" s="366" t="s">
        <v>285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spans="1:15" s="37" customFormat="1" ht="10.5" customHeight="1">
      <c r="A4" s="37" t="s">
        <v>259</v>
      </c>
      <c r="O4" s="275"/>
    </row>
    <row r="5" spans="1:19" s="37" customFormat="1" ht="10.5">
      <c r="A5" s="37" t="s">
        <v>271</v>
      </c>
      <c r="G5" s="56"/>
      <c r="Q5" s="275"/>
      <c r="S5" s="275"/>
    </row>
    <row r="6" s="37" customFormat="1" ht="10.5" customHeight="1">
      <c r="O6" s="275"/>
    </row>
    <row r="7" spans="1:15" ht="10.5">
      <c r="A7" s="3" t="s">
        <v>272</v>
      </c>
      <c r="G7" s="198"/>
      <c r="J7" s="167"/>
      <c r="K7" s="167"/>
      <c r="L7" s="167"/>
      <c r="M7" s="167"/>
      <c r="N7" s="138" t="s">
        <v>178</v>
      </c>
      <c r="O7" s="11"/>
    </row>
    <row r="8" spans="1:15" ht="10.5">
      <c r="A8" s="141" t="s">
        <v>273</v>
      </c>
      <c r="G8" s="198"/>
      <c r="J8" s="167"/>
      <c r="K8" s="168"/>
      <c r="L8" s="168"/>
      <c r="M8" s="168"/>
      <c r="O8" s="11"/>
    </row>
    <row r="9" spans="1:15" ht="10.5">
      <c r="A9" s="3" t="s">
        <v>274</v>
      </c>
      <c r="G9" s="198"/>
      <c r="J9" s="167"/>
      <c r="O9" s="11"/>
    </row>
    <row r="10" spans="1:15" ht="10.5">
      <c r="A10" s="141" t="s">
        <v>275</v>
      </c>
      <c r="G10" s="198"/>
      <c r="J10" s="167"/>
      <c r="O10" s="11"/>
    </row>
    <row r="11" ht="13.5" customHeight="1" thickBot="1"/>
    <row r="12" spans="1:13" ht="12" thickBot="1" thickTop="1">
      <c r="A12" s="40" t="s">
        <v>3</v>
      </c>
      <c r="B12" s="81" t="s">
        <v>4</v>
      </c>
      <c r="C12" s="81" t="s">
        <v>5</v>
      </c>
      <c r="D12" s="81" t="s">
        <v>6</v>
      </c>
      <c r="E12" s="81" t="s">
        <v>7</v>
      </c>
      <c r="F12" s="81" t="s">
        <v>8</v>
      </c>
      <c r="G12" s="81" t="s">
        <v>9</v>
      </c>
      <c r="H12" s="81" t="s">
        <v>10</v>
      </c>
      <c r="I12" s="81" t="s">
        <v>11</v>
      </c>
      <c r="J12" s="81" t="s">
        <v>77</v>
      </c>
      <c r="K12" s="81" t="s">
        <v>90</v>
      </c>
      <c r="L12" s="40" t="s">
        <v>98</v>
      </c>
      <c r="M12" s="40" t="s">
        <v>99</v>
      </c>
    </row>
    <row r="13" ht="12" thickBot="1" thickTop="1">
      <c r="A13" s="50"/>
    </row>
    <row r="14" spans="1:13" ht="11.25" thickTop="1">
      <c r="A14" s="123" t="s">
        <v>1</v>
      </c>
      <c r="B14" s="10" t="s">
        <v>34</v>
      </c>
      <c r="C14" s="282" t="s">
        <v>231</v>
      </c>
      <c r="D14" s="10" t="s">
        <v>100</v>
      </c>
      <c r="E14" s="282" t="s">
        <v>234</v>
      </c>
      <c r="F14" s="282" t="s">
        <v>260</v>
      </c>
      <c r="G14" s="10" t="s">
        <v>101</v>
      </c>
      <c r="H14" s="10" t="s">
        <v>64</v>
      </c>
      <c r="I14" s="10" t="s">
        <v>102</v>
      </c>
      <c r="J14" s="124" t="s">
        <v>15</v>
      </c>
      <c r="K14" s="10" t="s">
        <v>33</v>
      </c>
      <c r="L14" s="124" t="s">
        <v>12</v>
      </c>
      <c r="M14" s="125" t="s">
        <v>15</v>
      </c>
    </row>
    <row r="15" spans="1:13" ht="10.5">
      <c r="A15" s="126"/>
      <c r="B15" s="13" t="s">
        <v>103</v>
      </c>
      <c r="C15" s="169" t="s">
        <v>233</v>
      </c>
      <c r="D15" s="13" t="s">
        <v>34</v>
      </c>
      <c r="E15" s="169" t="s">
        <v>235</v>
      </c>
      <c r="F15" s="169" t="s">
        <v>261</v>
      </c>
      <c r="G15" s="169" t="s">
        <v>197</v>
      </c>
      <c r="H15" s="13" t="s">
        <v>84</v>
      </c>
      <c r="I15" s="169" t="s">
        <v>89</v>
      </c>
      <c r="J15" s="127" t="s">
        <v>92</v>
      </c>
      <c r="K15" s="13" t="s">
        <v>104</v>
      </c>
      <c r="L15" s="127" t="s">
        <v>93</v>
      </c>
      <c r="M15" s="128" t="s">
        <v>92</v>
      </c>
    </row>
    <row r="16" spans="1:13" ht="10.5">
      <c r="A16" s="126"/>
      <c r="B16" s="169" t="s">
        <v>181</v>
      </c>
      <c r="C16" s="169" t="s">
        <v>196</v>
      </c>
      <c r="D16" s="169" t="s">
        <v>196</v>
      </c>
      <c r="E16" s="169" t="s">
        <v>196</v>
      </c>
      <c r="F16" s="169" t="s">
        <v>262</v>
      </c>
      <c r="G16" s="169" t="s">
        <v>177</v>
      </c>
      <c r="H16" s="169"/>
      <c r="I16" s="169" t="s">
        <v>92</v>
      </c>
      <c r="J16" s="127" t="s">
        <v>94</v>
      </c>
      <c r="K16" s="13" t="s">
        <v>105</v>
      </c>
      <c r="L16" s="127" t="s">
        <v>2</v>
      </c>
      <c r="M16" s="128" t="s">
        <v>95</v>
      </c>
    </row>
    <row r="17" spans="1:13" ht="10.5">
      <c r="A17" s="126"/>
      <c r="B17" s="169" t="s">
        <v>182</v>
      </c>
      <c r="C17" s="169" t="s">
        <v>190</v>
      </c>
      <c r="D17" s="169" t="s">
        <v>190</v>
      </c>
      <c r="E17" s="169" t="s">
        <v>190</v>
      </c>
      <c r="F17" s="278">
        <v>40994</v>
      </c>
      <c r="G17" s="169" t="s">
        <v>84</v>
      </c>
      <c r="H17" s="169"/>
      <c r="I17" s="169" t="s">
        <v>94</v>
      </c>
      <c r="J17" s="127" t="s">
        <v>96</v>
      </c>
      <c r="K17" s="278" t="s">
        <v>230</v>
      </c>
      <c r="L17" s="127"/>
      <c r="M17" s="128" t="s">
        <v>2</v>
      </c>
    </row>
    <row r="18" spans="1:13" ht="10.5">
      <c r="A18" s="126"/>
      <c r="B18" s="169" t="s">
        <v>84</v>
      </c>
      <c r="C18" s="169" t="s">
        <v>232</v>
      </c>
      <c r="D18" s="169" t="s">
        <v>232</v>
      </c>
      <c r="E18" s="169" t="s">
        <v>232</v>
      </c>
      <c r="F18" s="169" t="s">
        <v>276</v>
      </c>
      <c r="G18" s="169"/>
      <c r="H18" s="169"/>
      <c r="I18" s="13"/>
      <c r="J18" s="129">
        <v>41974</v>
      </c>
      <c r="K18" s="279" t="s">
        <v>106</v>
      </c>
      <c r="L18" s="127"/>
      <c r="M18" s="128" t="s">
        <v>107</v>
      </c>
    </row>
    <row r="19" spans="1:18" ht="12.75" customHeight="1" thickBot="1">
      <c r="A19" s="130"/>
      <c r="B19" s="171"/>
      <c r="C19" s="171"/>
      <c r="D19" s="46"/>
      <c r="E19" s="171"/>
      <c r="F19" s="171"/>
      <c r="G19" s="171" t="s">
        <v>237</v>
      </c>
      <c r="H19" s="171" t="s">
        <v>236</v>
      </c>
      <c r="I19" s="112"/>
      <c r="J19" s="276" t="s">
        <v>183</v>
      </c>
      <c r="K19" s="131" t="s">
        <v>222</v>
      </c>
      <c r="L19" s="277" t="s">
        <v>184</v>
      </c>
      <c r="M19" s="321" t="s">
        <v>242</v>
      </c>
      <c r="O19" s="355" t="s">
        <v>257</v>
      </c>
      <c r="P19" s="356"/>
      <c r="Q19" s="356"/>
      <c r="R19" s="357"/>
    </row>
    <row r="20" spans="1:13" ht="12.75" customHeight="1" thickTop="1">
      <c r="A20" s="132"/>
      <c r="B20" s="12"/>
      <c r="C20" s="12"/>
      <c r="D20" s="12"/>
      <c r="E20" s="12"/>
      <c r="F20" s="12"/>
      <c r="G20" s="12"/>
      <c r="H20" s="12"/>
      <c r="I20" s="133"/>
      <c r="J20" s="133"/>
      <c r="K20" s="134"/>
      <c r="L20" s="12"/>
      <c r="M20" s="12"/>
    </row>
    <row r="21" spans="1:15" ht="10.5" customHeight="1">
      <c r="A21" s="353">
        <f>'01'!A20</f>
        <v>40817</v>
      </c>
      <c r="B21" s="354">
        <v>11035.97</v>
      </c>
      <c r="C21" s="354">
        <v>11035.97</v>
      </c>
      <c r="D21" s="354">
        <v>0</v>
      </c>
      <c r="E21" s="354">
        <v>0</v>
      </c>
      <c r="F21" s="354">
        <v>0</v>
      </c>
      <c r="G21" s="354">
        <f>C21+D21+E21</f>
        <v>11035.97</v>
      </c>
      <c r="H21" s="354">
        <f>G21*11.2%</f>
        <v>1236.03</v>
      </c>
      <c r="I21" s="135">
        <f>'01'!I20</f>
        <v>1.0139836</v>
      </c>
      <c r="J21" s="354">
        <f>H21*I21</f>
        <v>1253.31</v>
      </c>
      <c r="K21" s="136">
        <f>'01'!K20</f>
        <v>30.23</v>
      </c>
      <c r="L21" s="137">
        <f>J21*K22%</f>
        <v>378.88</v>
      </c>
      <c r="M21" s="137">
        <f>J21+L21</f>
        <v>1632.19</v>
      </c>
      <c r="O21" s="349">
        <f>H21*I21</f>
        <v>1253.31</v>
      </c>
    </row>
    <row r="22" spans="1:15" ht="10.5" customHeight="1">
      <c r="A22" s="353">
        <v>40848</v>
      </c>
      <c r="B22" s="354">
        <v>11035.97</v>
      </c>
      <c r="C22" s="354">
        <v>0</v>
      </c>
      <c r="D22" s="354">
        <v>0</v>
      </c>
      <c r="E22" s="354">
        <v>0</v>
      </c>
      <c r="F22" s="354">
        <v>0</v>
      </c>
      <c r="G22" s="354">
        <v>11035.97</v>
      </c>
      <c r="H22" s="354">
        <f aca="true" t="shared" si="0" ref="H22:H29">G22*11.2%</f>
        <v>1236.03</v>
      </c>
      <c r="I22" s="135">
        <f>Corr!I58</f>
        <v>1.01333</v>
      </c>
      <c r="J22" s="354">
        <f aca="true" t="shared" si="1" ref="J22:J29">H22*I22</f>
        <v>1252.51</v>
      </c>
      <c r="K22" s="136">
        <f>'01'!K21</f>
        <v>30.23</v>
      </c>
      <c r="L22" s="137">
        <f aca="true" t="shared" si="2" ref="L22:L28">J22*K23%</f>
        <v>378.63</v>
      </c>
      <c r="M22" s="137">
        <f aca="true" t="shared" si="3" ref="M22:M30">J22+L22</f>
        <v>1631.14</v>
      </c>
      <c r="O22" s="350" t="s">
        <v>30</v>
      </c>
    </row>
    <row r="23" spans="1:15" ht="10.5" customHeight="1">
      <c r="A23" s="353">
        <f>'01'!A21</f>
        <v>40878</v>
      </c>
      <c r="B23" s="354">
        <v>11035.97</v>
      </c>
      <c r="C23" s="354">
        <v>11035.97</v>
      </c>
      <c r="D23" s="354">
        <v>0</v>
      </c>
      <c r="E23" s="354">
        <v>0</v>
      </c>
      <c r="F23" s="354">
        <v>0</v>
      </c>
      <c r="G23" s="354">
        <f aca="true" t="shared" si="4" ref="G23:G29">C23+D23+E23</f>
        <v>11035.97</v>
      </c>
      <c r="H23" s="354">
        <f t="shared" si="0"/>
        <v>1236.03</v>
      </c>
      <c r="I23" s="135">
        <f>'01'!I21</f>
        <v>1.0123814</v>
      </c>
      <c r="J23" s="354">
        <f t="shared" si="1"/>
        <v>1251.33</v>
      </c>
      <c r="K23" s="136">
        <f>'01'!K22</f>
        <v>30.23</v>
      </c>
      <c r="L23" s="137">
        <f t="shared" si="2"/>
        <v>378.28</v>
      </c>
      <c r="M23" s="137">
        <f t="shared" si="3"/>
        <v>1629.61</v>
      </c>
      <c r="O23" s="349">
        <f aca="true" t="shared" si="5" ref="O23:O29">H23*I23</f>
        <v>1251.33</v>
      </c>
    </row>
    <row r="24" spans="1:15" ht="10.5" customHeight="1">
      <c r="A24" s="353">
        <f>'01'!A22</f>
        <v>40909</v>
      </c>
      <c r="B24" s="354">
        <v>11035.97</v>
      </c>
      <c r="C24" s="354">
        <v>11035.97</v>
      </c>
      <c r="D24" s="354">
        <v>0</v>
      </c>
      <c r="E24" s="354">
        <v>0</v>
      </c>
      <c r="F24" s="354">
        <v>0</v>
      </c>
      <c r="G24" s="354">
        <f t="shared" si="4"/>
        <v>11035.97</v>
      </c>
      <c r="H24" s="354">
        <f t="shared" si="0"/>
        <v>1236.03</v>
      </c>
      <c r="I24" s="135">
        <f>'01'!I22</f>
        <v>1.0115074</v>
      </c>
      <c r="J24" s="354">
        <f t="shared" si="1"/>
        <v>1250.25</v>
      </c>
      <c r="K24" s="136">
        <f>'01'!K23</f>
        <v>30.23</v>
      </c>
      <c r="L24" s="137">
        <f t="shared" si="2"/>
        <v>377.95</v>
      </c>
      <c r="M24" s="137">
        <f t="shared" si="3"/>
        <v>1628.2</v>
      </c>
      <c r="O24" s="349">
        <f t="shared" si="5"/>
        <v>1250.25</v>
      </c>
    </row>
    <row r="25" spans="1:15" ht="10.5" customHeight="1">
      <c r="A25" s="353">
        <f>'01'!A23</f>
        <v>40940</v>
      </c>
      <c r="B25" s="354">
        <v>11035.97</v>
      </c>
      <c r="C25" s="354">
        <v>11035.97</v>
      </c>
      <c r="D25" s="354">
        <v>0</v>
      </c>
      <c r="E25" s="354">
        <v>0</v>
      </c>
      <c r="F25" s="354">
        <v>0</v>
      </c>
      <c r="G25" s="354">
        <f t="shared" si="4"/>
        <v>11035.97</v>
      </c>
      <c r="H25" s="354">
        <f t="shared" si="0"/>
        <v>1236.03</v>
      </c>
      <c r="I25" s="135">
        <f>'01'!I23</f>
        <v>1.0115074</v>
      </c>
      <c r="J25" s="354">
        <f t="shared" si="1"/>
        <v>1250.25</v>
      </c>
      <c r="K25" s="136">
        <f>'01'!K24</f>
        <v>30.23</v>
      </c>
      <c r="L25" s="137">
        <f t="shared" si="2"/>
        <v>377.95</v>
      </c>
      <c r="M25" s="137">
        <f t="shared" si="3"/>
        <v>1628.2</v>
      </c>
      <c r="O25" s="349">
        <f t="shared" si="5"/>
        <v>1250.25</v>
      </c>
    </row>
    <row r="26" spans="1:15" ht="10.5" customHeight="1">
      <c r="A26" s="353">
        <f>'01'!A24</f>
        <v>40969</v>
      </c>
      <c r="B26" s="354">
        <v>11035.97</v>
      </c>
      <c r="C26" s="354">
        <v>5885.85</v>
      </c>
      <c r="D26" s="354">
        <v>0</v>
      </c>
      <c r="E26" s="354">
        <v>0</v>
      </c>
      <c r="F26" s="354">
        <v>0</v>
      </c>
      <c r="G26" s="354">
        <f t="shared" si="4"/>
        <v>5885.85</v>
      </c>
      <c r="H26" s="354">
        <f t="shared" si="0"/>
        <v>659.22</v>
      </c>
      <c r="I26" s="135">
        <f>'01'!I24</f>
        <v>1.0104283</v>
      </c>
      <c r="J26" s="354">
        <f t="shared" si="1"/>
        <v>666.09</v>
      </c>
      <c r="K26" s="136">
        <f>'01'!K25</f>
        <v>30.23</v>
      </c>
      <c r="L26" s="137">
        <f t="shared" si="2"/>
        <v>201.36</v>
      </c>
      <c r="M26" s="137">
        <f t="shared" si="3"/>
        <v>867.45</v>
      </c>
      <c r="O26" s="349">
        <f t="shared" si="5"/>
        <v>666.09</v>
      </c>
    </row>
    <row r="27" spans="1:15" ht="10.5" customHeight="1">
      <c r="A27" s="353">
        <f>'01'!A25</f>
        <v>40969</v>
      </c>
      <c r="B27" s="354">
        <v>11035.97</v>
      </c>
      <c r="C27" s="354">
        <v>0</v>
      </c>
      <c r="D27" s="354">
        <v>0</v>
      </c>
      <c r="E27" s="354">
        <v>18761.15</v>
      </c>
      <c r="F27" s="354">
        <v>0</v>
      </c>
      <c r="G27" s="354">
        <f t="shared" si="4"/>
        <v>18761.15</v>
      </c>
      <c r="H27" s="354">
        <f t="shared" si="0"/>
        <v>2101.25</v>
      </c>
      <c r="I27" s="135">
        <f>'01'!I25</f>
        <v>1.0104283</v>
      </c>
      <c r="J27" s="354">
        <f t="shared" si="1"/>
        <v>2123.16</v>
      </c>
      <c r="K27" s="136">
        <f>'01'!K26</f>
        <v>30.23</v>
      </c>
      <c r="L27" s="137">
        <f t="shared" si="2"/>
        <v>641.83</v>
      </c>
      <c r="M27" s="137">
        <f t="shared" si="3"/>
        <v>2764.99</v>
      </c>
      <c r="O27" s="349">
        <f t="shared" si="5"/>
        <v>2123.16</v>
      </c>
    </row>
    <row r="28" spans="1:15" ht="10.5" customHeight="1">
      <c r="A28" s="353">
        <f>'01'!A26</f>
        <v>40878</v>
      </c>
      <c r="B28" s="354">
        <v>11035.97</v>
      </c>
      <c r="C28" s="354">
        <v>0</v>
      </c>
      <c r="D28" s="354">
        <v>11035.97</v>
      </c>
      <c r="E28" s="354">
        <v>0</v>
      </c>
      <c r="F28" s="354">
        <v>0</v>
      </c>
      <c r="G28" s="354">
        <f t="shared" si="4"/>
        <v>11035.97</v>
      </c>
      <c r="H28" s="354">
        <f t="shared" si="0"/>
        <v>1236.03</v>
      </c>
      <c r="I28" s="135">
        <f>'01'!I26</f>
        <v>1.0123814</v>
      </c>
      <c r="J28" s="354">
        <f t="shared" si="1"/>
        <v>1251.33</v>
      </c>
      <c r="K28" s="136">
        <f>'01'!K27</f>
        <v>30.23</v>
      </c>
      <c r="L28" s="137">
        <f t="shared" si="2"/>
        <v>378.28</v>
      </c>
      <c r="M28" s="137">
        <f t="shared" si="3"/>
        <v>1629.61</v>
      </c>
      <c r="O28" s="349">
        <f t="shared" si="5"/>
        <v>1251.33</v>
      </c>
    </row>
    <row r="29" spans="1:15" ht="10.5" customHeight="1">
      <c r="A29" s="353">
        <f>'01'!A27</f>
        <v>40969</v>
      </c>
      <c r="B29" s="354">
        <v>11035.97</v>
      </c>
      <c r="C29" s="354">
        <v>0</v>
      </c>
      <c r="D29" s="354">
        <v>4598.32</v>
      </c>
      <c r="E29" s="354">
        <v>0</v>
      </c>
      <c r="F29" s="354">
        <v>0</v>
      </c>
      <c r="G29" s="354">
        <f t="shared" si="4"/>
        <v>4598.32</v>
      </c>
      <c r="H29" s="354">
        <f t="shared" si="0"/>
        <v>515.01</v>
      </c>
      <c r="I29" s="135">
        <f>'01'!I27</f>
        <v>1.0104283</v>
      </c>
      <c r="J29" s="354">
        <f t="shared" si="1"/>
        <v>520.38</v>
      </c>
      <c r="K29" s="136">
        <f>'01'!K28</f>
        <v>30.23</v>
      </c>
      <c r="L29" s="137">
        <f>J29*K29%</f>
        <v>157.31</v>
      </c>
      <c r="M29" s="137">
        <f t="shared" si="3"/>
        <v>677.69</v>
      </c>
      <c r="O29" s="349">
        <f t="shared" si="5"/>
        <v>520.38</v>
      </c>
    </row>
    <row r="30" spans="1:15" ht="10.5" customHeight="1">
      <c r="A30" s="353">
        <v>40969</v>
      </c>
      <c r="B30" s="354">
        <v>0</v>
      </c>
      <c r="C30" s="354">
        <v>0</v>
      </c>
      <c r="D30" s="354">
        <v>0</v>
      </c>
      <c r="E30" s="354">
        <v>0</v>
      </c>
      <c r="F30" s="354">
        <v>45661.48</v>
      </c>
      <c r="G30" s="354">
        <v>45661.48</v>
      </c>
      <c r="H30" s="354">
        <f>G30*40%</f>
        <v>18264.59</v>
      </c>
      <c r="I30" s="135">
        <f>I29</f>
        <v>1.0104283</v>
      </c>
      <c r="J30" s="354">
        <f>H30*I30</f>
        <v>18455.06</v>
      </c>
      <c r="K30" s="136">
        <f>'01'!K29</f>
        <v>30.23</v>
      </c>
      <c r="L30" s="137">
        <f>J30*K30%</f>
        <v>5578.96</v>
      </c>
      <c r="M30" s="137">
        <f t="shared" si="3"/>
        <v>24034.02</v>
      </c>
      <c r="O30" s="352"/>
    </row>
    <row r="32" spans="2:15" s="37" customFormat="1" ht="10.5">
      <c r="B32" s="319"/>
      <c r="C32" s="319"/>
      <c r="D32" s="319"/>
      <c r="E32" s="319"/>
      <c r="F32" s="319"/>
      <c r="G32" s="257">
        <f>SUM(G21:G31)</f>
        <v>141122.62</v>
      </c>
      <c r="H32" s="257">
        <f>SUM(H21:H31)</f>
        <v>28956.25</v>
      </c>
      <c r="J32" s="257">
        <f>SUM(J21:J31)</f>
        <v>29273.67</v>
      </c>
      <c r="L32" s="257">
        <f>SUM(L21:L31)</f>
        <v>8849.43</v>
      </c>
      <c r="M32" s="257">
        <f>SUM(M21:M31)</f>
        <v>38123.1</v>
      </c>
      <c r="O32" s="348">
        <f>SUM(O21:O31)</f>
        <v>9566.1</v>
      </c>
    </row>
    <row r="34" ht="10.5">
      <c r="G34" s="320"/>
    </row>
    <row r="35" spans="8:9" ht="10.5">
      <c r="H35" s="100"/>
      <c r="I35" s="100" t="s">
        <v>279</v>
      </c>
    </row>
    <row r="36" spans="8:9" ht="12.75">
      <c r="H36" s="369" t="s">
        <v>280</v>
      </c>
      <c r="I36" s="100"/>
    </row>
  </sheetData>
  <sheetProtection/>
  <hyperlinks>
    <hyperlink ref="H36" r:id="rId1" display="www.sentenca.com.br"/>
  </hyperlinks>
  <printOptions/>
  <pageMargins left="1.299212598425197" right="0.7086614173228347" top="0.984251968503937" bottom="0.3937007874015748" header="0.31496062992125984" footer="0.31496062992125984"/>
  <pageSetup horizontalDpi="600" verticalDpi="600" orientation="landscape" paperSize="9" r:id="rId2"/>
  <headerFooter>
    <oddHeader>&amp;R
Anexo : 04
Folha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H16" sqref="H16"/>
    </sheetView>
  </sheetViews>
  <sheetFormatPr defaultColWidth="9.33203125" defaultRowHeight="10.5"/>
  <cols>
    <col min="1" max="1" width="10.66015625" style="322" customWidth="1"/>
    <col min="2" max="2" width="14.33203125" style="322" customWidth="1"/>
    <col min="3" max="3" width="16.66015625" style="322" customWidth="1"/>
    <col min="4" max="4" width="18.5" style="322" customWidth="1"/>
    <col min="5" max="5" width="19.83203125" style="322" customWidth="1"/>
    <col min="6" max="16384" width="9.33203125" style="322" customWidth="1"/>
  </cols>
  <sheetData>
    <row r="1" spans="1:4" s="367" customFormat="1" ht="14.25" customHeight="1">
      <c r="A1" s="366" t="s">
        <v>278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spans="1:4" ht="10.5">
      <c r="A4" s="323" t="s">
        <v>246</v>
      </c>
      <c r="B4" s="323"/>
      <c r="C4" s="323"/>
      <c r="D4" s="323"/>
    </row>
    <row r="5" spans="1:4" ht="10.5">
      <c r="A5" s="323"/>
      <c r="B5" s="323"/>
      <c r="C5" s="323"/>
      <c r="D5" s="323"/>
    </row>
    <row r="6" spans="1:14" s="11" customFormat="1" ht="10.5">
      <c r="A6" s="3" t="s">
        <v>272</v>
      </c>
      <c r="G6" s="198"/>
      <c r="J6" s="167"/>
      <c r="K6" s="167"/>
      <c r="L6" s="167"/>
      <c r="M6" s="167"/>
      <c r="N6" s="138" t="s">
        <v>178</v>
      </c>
    </row>
    <row r="7" spans="1:13" s="11" customFormat="1" ht="10.5">
      <c r="A7" s="141" t="s">
        <v>273</v>
      </c>
      <c r="G7" s="198"/>
      <c r="J7" s="167"/>
      <c r="K7" s="168"/>
      <c r="L7" s="168"/>
      <c r="M7" s="168"/>
    </row>
    <row r="8" spans="1:10" s="11" customFormat="1" ht="10.5">
      <c r="A8" s="3" t="s">
        <v>274</v>
      </c>
      <c r="G8" s="198"/>
      <c r="J8" s="167"/>
    </row>
    <row r="9" spans="1:10" s="11" customFormat="1" ht="10.5">
      <c r="A9" s="141" t="s">
        <v>286</v>
      </c>
      <c r="G9" s="198"/>
      <c r="J9" s="167"/>
    </row>
    <row r="10" spans="1:15" s="11" customFormat="1" ht="15" customHeight="1" thickBot="1">
      <c r="A10" s="141"/>
      <c r="I10" s="167"/>
      <c r="O10" s="122"/>
    </row>
    <row r="11" spans="1:5" ht="12" thickBot="1" thickTop="1">
      <c r="A11" s="324" t="s">
        <v>3</v>
      </c>
      <c r="B11" s="325" t="s">
        <v>4</v>
      </c>
      <c r="C11" s="325" t="s">
        <v>5</v>
      </c>
      <c r="D11" s="325" t="s">
        <v>6</v>
      </c>
      <c r="E11" s="325" t="s">
        <v>7</v>
      </c>
    </row>
    <row r="12" spans="1:5" ht="12" thickBot="1" thickTop="1">
      <c r="A12" s="326"/>
      <c r="B12" s="327"/>
      <c r="C12" s="327"/>
      <c r="D12" s="327"/>
      <c r="E12" s="327"/>
    </row>
    <row r="13" spans="1:5" ht="10.5" customHeight="1" thickTop="1">
      <c r="A13" s="328" t="s">
        <v>1</v>
      </c>
      <c r="B13" s="329" t="s">
        <v>249</v>
      </c>
      <c r="C13" s="282" t="s">
        <v>231</v>
      </c>
      <c r="D13" s="10" t="s">
        <v>100</v>
      </c>
      <c r="E13" s="330" t="s">
        <v>0</v>
      </c>
    </row>
    <row r="14" spans="1:5" ht="11.25" customHeight="1">
      <c r="A14" s="331"/>
      <c r="B14" s="332" t="s">
        <v>89</v>
      </c>
      <c r="C14" s="169" t="s">
        <v>233</v>
      </c>
      <c r="D14" s="13" t="s">
        <v>34</v>
      </c>
      <c r="E14" s="333"/>
    </row>
    <row r="15" spans="1:5" ht="12" customHeight="1">
      <c r="A15" s="331"/>
      <c r="B15" s="332" t="s">
        <v>45</v>
      </c>
      <c r="C15" s="169" t="s">
        <v>196</v>
      </c>
      <c r="D15" s="169" t="s">
        <v>196</v>
      </c>
      <c r="E15" s="333"/>
    </row>
    <row r="16" spans="1:5" ht="11.25" customHeight="1">
      <c r="A16" s="331"/>
      <c r="B16" s="332"/>
      <c r="C16" s="169" t="s">
        <v>190</v>
      </c>
      <c r="D16" s="169" t="s">
        <v>190</v>
      </c>
      <c r="E16" s="333"/>
    </row>
    <row r="17" spans="1:5" ht="10.5">
      <c r="A17" s="331"/>
      <c r="B17" s="332"/>
      <c r="C17" s="169" t="s">
        <v>232</v>
      </c>
      <c r="D17" s="169" t="s">
        <v>232</v>
      </c>
      <c r="E17" s="334"/>
    </row>
    <row r="18" spans="1:5" ht="11.25" thickBot="1">
      <c r="A18" s="335"/>
      <c r="B18" s="336"/>
      <c r="C18" s="336"/>
      <c r="D18" s="336"/>
      <c r="E18" s="344" t="s">
        <v>248</v>
      </c>
    </row>
    <row r="19" ht="11.25" thickTop="1"/>
    <row r="20" spans="1:5" ht="10.5">
      <c r="A20" s="262">
        <f>'01'!A20</f>
        <v>40817</v>
      </c>
      <c r="B20" s="337">
        <v>0</v>
      </c>
      <c r="C20" s="337">
        <f>'04'!C21</f>
        <v>11035.97</v>
      </c>
      <c r="D20" s="337"/>
      <c r="E20" s="338">
        <f>SUM(B20:D20)</f>
        <v>11035.97</v>
      </c>
    </row>
    <row r="21" spans="1:5" ht="10.5">
      <c r="A21" s="262">
        <f>'01'!A21</f>
        <v>40878</v>
      </c>
      <c r="B21" s="337">
        <v>0</v>
      </c>
      <c r="C21" s="337">
        <f>'04'!C23</f>
        <v>11035.97</v>
      </c>
      <c r="D21" s="337">
        <f>'04'!D28</f>
        <v>11035.97</v>
      </c>
      <c r="E21" s="338">
        <f>SUM(B21:D21)</f>
        <v>22071.94</v>
      </c>
    </row>
    <row r="22" spans="1:5" ht="10.5">
      <c r="A22" s="262">
        <f>'01'!A22</f>
        <v>40909</v>
      </c>
      <c r="B22" s="337">
        <v>0</v>
      </c>
      <c r="C22" s="337">
        <f>'04'!C24</f>
        <v>11035.97</v>
      </c>
      <c r="D22" s="337"/>
      <c r="E22" s="338">
        <f>SUM(B22:D22)</f>
        <v>11035.97</v>
      </c>
    </row>
    <row r="23" spans="1:5" ht="10.5">
      <c r="A23" s="262">
        <f>'01'!A23</f>
        <v>40940</v>
      </c>
      <c r="B23" s="337">
        <v>0</v>
      </c>
      <c r="C23" s="337">
        <f>'04'!C25</f>
        <v>11035.97</v>
      </c>
      <c r="D23" s="337"/>
      <c r="E23" s="338">
        <f>SUM(B23:D23)</f>
        <v>11035.97</v>
      </c>
    </row>
    <row r="24" spans="1:5" ht="10.5">
      <c r="A24" s="262">
        <f>'01'!A24</f>
        <v>40969</v>
      </c>
      <c r="B24" s="337">
        <v>0</v>
      </c>
      <c r="C24" s="337">
        <f>'04'!C26</f>
        <v>5885.85</v>
      </c>
      <c r="D24" s="337">
        <f>'04'!D29</f>
        <v>4598.32</v>
      </c>
      <c r="E24" s="338">
        <f>SUM(B24:D24)</f>
        <v>10484.17</v>
      </c>
    </row>
    <row r="26" spans="2:6" ht="10.5">
      <c r="B26" s="339"/>
      <c r="C26" s="345">
        <f>SUM(C20:C25)</f>
        <v>50029.73</v>
      </c>
      <c r="D26" s="345">
        <f>SUM(D20:D25)</f>
        <v>15634.29</v>
      </c>
      <c r="E26" s="345">
        <f>SUM(B26:D26)</f>
        <v>65664.02</v>
      </c>
      <c r="F26" s="340"/>
    </row>
    <row r="27" spans="2:6" ht="10.5">
      <c r="B27" s="340"/>
      <c r="C27" s="340"/>
      <c r="D27" s="340"/>
      <c r="E27" s="340"/>
      <c r="F27" s="340"/>
    </row>
    <row r="29" spans="3:4" ht="10.5">
      <c r="C29" s="100"/>
      <c r="D29" s="100" t="s">
        <v>279</v>
      </c>
    </row>
    <row r="30" spans="3:4" ht="12.75">
      <c r="C30" s="369" t="s">
        <v>280</v>
      </c>
      <c r="D30" s="100"/>
    </row>
  </sheetData>
  <sheetProtection/>
  <hyperlinks>
    <hyperlink ref="C30" r:id="rId1" display="www.sentenca.com.br"/>
  </hyperlinks>
  <printOptions/>
  <pageMargins left="1.4960629921259843" right="0.9055118110236221" top="1.1811023622047245" bottom="0.7874015748031497" header="0.31496062992125984" footer="0.31496062992125984"/>
  <pageSetup horizontalDpi="600" verticalDpi="600" orientation="portrait" paperSize="9" r:id="rId2"/>
  <headerFooter>
    <oddHeader>&amp;R
Anexo : 05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1" sqref="M10:M11"/>
    </sheetView>
  </sheetViews>
  <sheetFormatPr defaultColWidth="9.33203125" defaultRowHeight="10.5"/>
  <cols>
    <col min="1" max="1" width="10.5" style="4" customWidth="1"/>
    <col min="2" max="2" width="13" style="4" customWidth="1"/>
    <col min="3" max="3" width="12.66015625" style="4" customWidth="1"/>
    <col min="4" max="4" width="19.16015625" style="4" customWidth="1"/>
    <col min="5" max="5" width="13.16015625" style="4" customWidth="1"/>
    <col min="6" max="6" width="12.66015625" style="4" customWidth="1"/>
    <col min="7" max="7" width="12.5" style="4" customWidth="1"/>
    <col min="8" max="8" width="12.83203125" style="4" customWidth="1"/>
    <col min="9" max="16384" width="9.33203125" style="4" customWidth="1"/>
  </cols>
  <sheetData>
    <row r="1" spans="1:4" s="367" customFormat="1" ht="14.25" customHeight="1">
      <c r="A1" s="366" t="s">
        <v>287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ht="10.5">
      <c r="A4" s="4" t="s">
        <v>41</v>
      </c>
    </row>
    <row r="5" ht="10.5">
      <c r="A5" s="6" t="s">
        <v>250</v>
      </c>
    </row>
    <row r="6" ht="10.5">
      <c r="A6" s="6"/>
    </row>
    <row r="7" spans="1:14" s="11" customFormat="1" ht="10.5">
      <c r="A7" s="3" t="s">
        <v>272</v>
      </c>
      <c r="G7" s="198"/>
      <c r="J7" s="167"/>
      <c r="K7" s="167"/>
      <c r="L7" s="167"/>
      <c r="M7" s="167"/>
      <c r="N7" s="138" t="s">
        <v>178</v>
      </c>
    </row>
    <row r="8" spans="1:13" s="11" customFormat="1" ht="10.5">
      <c r="A8" s="141" t="s">
        <v>273</v>
      </c>
      <c r="G8" s="198"/>
      <c r="J8" s="167"/>
      <c r="K8" s="168"/>
      <c r="L8" s="168"/>
      <c r="M8" s="168"/>
    </row>
    <row r="9" spans="1:10" s="11" customFormat="1" ht="10.5">
      <c r="A9" s="3" t="s">
        <v>274</v>
      </c>
      <c r="G9" s="198"/>
      <c r="J9" s="167"/>
    </row>
    <row r="10" spans="1:10" s="11" customFormat="1" ht="10.5">
      <c r="A10" s="141" t="s">
        <v>275</v>
      </c>
      <c r="G10" s="198"/>
      <c r="J10" s="167"/>
    </row>
    <row r="11" spans="1:8" s="142" customFormat="1" ht="15" customHeight="1" thickBot="1">
      <c r="A11" s="11"/>
      <c r="B11" s="11"/>
      <c r="C11" s="11"/>
      <c r="D11" s="11"/>
      <c r="E11" s="75"/>
      <c r="F11" s="75"/>
      <c r="G11" s="75"/>
      <c r="H11" s="75"/>
    </row>
    <row r="12" spans="1:8" ht="12" thickBot="1" thickTop="1">
      <c r="A12" s="7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</row>
    <row r="13" spans="1:2" ht="12" thickBot="1" thickTop="1">
      <c r="A13" s="57"/>
      <c r="B13" s="8"/>
    </row>
    <row r="14" spans="1:8" s="11" customFormat="1" ht="11.25" thickTop="1">
      <c r="A14" s="351" t="s">
        <v>1</v>
      </c>
      <c r="B14" s="9" t="s">
        <v>40</v>
      </c>
      <c r="C14" s="10" t="s">
        <v>42</v>
      </c>
      <c r="D14" s="10" t="s">
        <v>40</v>
      </c>
      <c r="E14" s="10" t="s">
        <v>43</v>
      </c>
      <c r="F14" s="10" t="s">
        <v>43</v>
      </c>
      <c r="G14" s="10" t="s">
        <v>43</v>
      </c>
      <c r="H14" s="104" t="s">
        <v>44</v>
      </c>
    </row>
    <row r="15" spans="1:8" s="11" customFormat="1" ht="10.5">
      <c r="A15" s="58"/>
      <c r="B15" s="12" t="s">
        <v>45</v>
      </c>
      <c r="C15" s="13" t="s">
        <v>46</v>
      </c>
      <c r="D15" s="13" t="s">
        <v>47</v>
      </c>
      <c r="E15" s="169" t="s">
        <v>40</v>
      </c>
      <c r="F15" s="169" t="s">
        <v>40</v>
      </c>
      <c r="G15" s="169" t="s">
        <v>40</v>
      </c>
      <c r="H15" s="108" t="s">
        <v>48</v>
      </c>
    </row>
    <row r="16" spans="1:8" s="11" customFormat="1" ht="10.5">
      <c r="A16" s="58"/>
      <c r="B16" s="12" t="s">
        <v>49</v>
      </c>
      <c r="C16" s="13" t="s">
        <v>50</v>
      </c>
      <c r="D16" s="13" t="s">
        <v>51</v>
      </c>
      <c r="E16" s="13" t="s">
        <v>45</v>
      </c>
      <c r="F16" s="13" t="s">
        <v>45</v>
      </c>
      <c r="G16" s="13" t="s">
        <v>45</v>
      </c>
      <c r="H16" s="108" t="s">
        <v>170</v>
      </c>
    </row>
    <row r="17" spans="1:8" s="11" customFormat="1" ht="10.5">
      <c r="A17" s="58"/>
      <c r="B17" s="12" t="s">
        <v>52</v>
      </c>
      <c r="C17" s="13" t="s">
        <v>53</v>
      </c>
      <c r="D17" s="13" t="s">
        <v>54</v>
      </c>
      <c r="E17" s="13" t="s">
        <v>171</v>
      </c>
      <c r="F17" s="13" t="s">
        <v>172</v>
      </c>
      <c r="G17" s="13" t="s">
        <v>55</v>
      </c>
      <c r="H17" s="108" t="s">
        <v>56</v>
      </c>
    </row>
    <row r="18" spans="1:8" s="11" customFormat="1" ht="10.5">
      <c r="A18" s="58"/>
      <c r="B18" s="12" t="s">
        <v>57</v>
      </c>
      <c r="C18" s="13" t="s">
        <v>58</v>
      </c>
      <c r="D18" s="13" t="s">
        <v>59</v>
      </c>
      <c r="E18" s="13" t="s">
        <v>173</v>
      </c>
      <c r="F18" s="13" t="s">
        <v>174</v>
      </c>
      <c r="G18" s="13"/>
      <c r="H18" s="108" t="s">
        <v>175</v>
      </c>
    </row>
    <row r="19" spans="1:8" s="11" customFormat="1" ht="10.5">
      <c r="A19" s="58"/>
      <c r="B19" s="12"/>
      <c r="C19" s="13" t="s">
        <v>60</v>
      </c>
      <c r="D19" s="13" t="s">
        <v>61</v>
      </c>
      <c r="E19" s="13"/>
      <c r="G19" s="13"/>
      <c r="H19" s="108"/>
    </row>
    <row r="20" spans="1:8" s="11" customFormat="1" ht="12.75" customHeight="1" thickBot="1">
      <c r="A20" s="258"/>
      <c r="B20" s="14"/>
      <c r="C20" s="14"/>
      <c r="D20" s="14" t="s">
        <v>62</v>
      </c>
      <c r="E20" s="259"/>
      <c r="F20" s="14"/>
      <c r="G20" s="14"/>
      <c r="H20" s="15"/>
    </row>
    <row r="21" ht="11.25" thickTop="1"/>
    <row r="22" spans="1:8" ht="10.5" customHeight="1">
      <c r="A22" s="341">
        <v>40817</v>
      </c>
      <c r="B22" s="342">
        <v>3691.74</v>
      </c>
      <c r="C22" s="342">
        <f>'05'!E20</f>
        <v>11035.97</v>
      </c>
      <c r="D22" s="342">
        <v>3691.74</v>
      </c>
      <c r="E22" s="342">
        <v>1107.52</v>
      </c>
      <c r="F22" s="342">
        <v>1845.87</v>
      </c>
      <c r="G22" s="342">
        <f aca="true" t="shared" si="0" ref="G22:G28">B22</f>
        <v>3691.74</v>
      </c>
      <c r="H22" s="342">
        <f aca="true" t="shared" si="1" ref="H22:H28">IF(D22&lt;=E22,D22*8%,IF(D22&lt;=F22,D22*9%,IF(D22&lt;=G22,D22*11%)))</f>
        <v>406.09</v>
      </c>
    </row>
    <row r="23" spans="1:8" ht="10.5" customHeight="1">
      <c r="A23" s="341">
        <v>40848</v>
      </c>
      <c r="B23" s="342">
        <v>3691.74</v>
      </c>
      <c r="C23" s="342">
        <v>0</v>
      </c>
      <c r="D23" s="342">
        <v>3691.74</v>
      </c>
      <c r="E23" s="342">
        <v>1107.52</v>
      </c>
      <c r="F23" s="342">
        <v>1845.87</v>
      </c>
      <c r="G23" s="342">
        <f t="shared" si="0"/>
        <v>3691.74</v>
      </c>
      <c r="H23" s="342">
        <f t="shared" si="1"/>
        <v>406.09</v>
      </c>
    </row>
    <row r="24" spans="1:8" ht="10.5" customHeight="1">
      <c r="A24" s="341">
        <v>40878</v>
      </c>
      <c r="B24" s="342">
        <v>3691.74</v>
      </c>
      <c r="C24" s="342">
        <f>'05'!C21</f>
        <v>11035.97</v>
      </c>
      <c r="D24" s="342">
        <v>3691.74</v>
      </c>
      <c r="E24" s="342">
        <v>1107.52</v>
      </c>
      <c r="F24" s="342">
        <v>1845.87</v>
      </c>
      <c r="G24" s="342">
        <f t="shared" si="0"/>
        <v>3691.74</v>
      </c>
      <c r="H24" s="342">
        <f t="shared" si="1"/>
        <v>406.09</v>
      </c>
    </row>
    <row r="25" spans="1:8" ht="10.5" customHeight="1">
      <c r="A25" s="346" t="s">
        <v>251</v>
      </c>
      <c r="B25" s="342">
        <v>3691.74</v>
      </c>
      <c r="C25" s="342">
        <f>'05'!D21</f>
        <v>11035.97</v>
      </c>
      <c r="D25" s="342">
        <v>3691.74</v>
      </c>
      <c r="E25" s="342">
        <v>1107.52</v>
      </c>
      <c r="F25" s="342">
        <v>1845.87</v>
      </c>
      <c r="G25" s="342">
        <f>B25</f>
        <v>3691.74</v>
      </c>
      <c r="H25" s="342">
        <f>IF(D25&lt;=E25,D25*8%,IF(D25&lt;=F25,D25*9%,IF(D25&lt;=G25,D25*11%)))</f>
        <v>406.09</v>
      </c>
    </row>
    <row r="26" spans="1:8" ht="10.5" customHeight="1">
      <c r="A26" s="341">
        <v>40909</v>
      </c>
      <c r="B26" s="342">
        <v>3916.2</v>
      </c>
      <c r="C26" s="342">
        <f>'05'!C22</f>
        <v>11035.97</v>
      </c>
      <c r="D26" s="342">
        <v>3916.2</v>
      </c>
      <c r="E26" s="342">
        <v>1174.86</v>
      </c>
      <c r="F26" s="342">
        <v>1958.1</v>
      </c>
      <c r="G26" s="342">
        <f t="shared" si="0"/>
        <v>3916.2</v>
      </c>
      <c r="H26" s="342">
        <f t="shared" si="1"/>
        <v>430.78</v>
      </c>
    </row>
    <row r="27" spans="1:8" ht="10.5" customHeight="1">
      <c r="A27" s="341">
        <v>40940</v>
      </c>
      <c r="B27" s="342">
        <v>3916.2</v>
      </c>
      <c r="C27" s="342">
        <f>'05'!C23</f>
        <v>11035.97</v>
      </c>
      <c r="D27" s="342">
        <v>3916.2</v>
      </c>
      <c r="E27" s="342">
        <v>1174.86</v>
      </c>
      <c r="F27" s="342">
        <v>1958.1</v>
      </c>
      <c r="G27" s="342">
        <f t="shared" si="0"/>
        <v>3916.2</v>
      </c>
      <c r="H27" s="342">
        <f t="shared" si="1"/>
        <v>430.78</v>
      </c>
    </row>
    <row r="28" spans="1:8" ht="10.5" customHeight="1">
      <c r="A28" s="341">
        <v>40969</v>
      </c>
      <c r="B28" s="342">
        <v>3916.2</v>
      </c>
      <c r="C28" s="342">
        <f>'05'!C24</f>
        <v>5885.85</v>
      </c>
      <c r="D28" s="342">
        <v>3916.2</v>
      </c>
      <c r="E28" s="342">
        <v>1174.86</v>
      </c>
      <c r="F28" s="342">
        <v>1958.1</v>
      </c>
      <c r="G28" s="342">
        <f t="shared" si="0"/>
        <v>3916.2</v>
      </c>
      <c r="H28" s="342">
        <f t="shared" si="1"/>
        <v>430.78</v>
      </c>
    </row>
    <row r="29" spans="1:8" ht="10.5" customHeight="1">
      <c r="A29" s="346" t="s">
        <v>252</v>
      </c>
      <c r="B29" s="342">
        <v>3916.2</v>
      </c>
      <c r="C29" s="342">
        <f>'05'!D24</f>
        <v>4598.32</v>
      </c>
      <c r="D29" s="342">
        <v>3916.2</v>
      </c>
      <c r="E29" s="342">
        <v>1174.86</v>
      </c>
      <c r="F29" s="342">
        <v>1958.1</v>
      </c>
      <c r="G29" s="342">
        <f>B29</f>
        <v>3916.2</v>
      </c>
      <c r="H29" s="342">
        <f>IF(D29&lt;=E29,D29*8%,IF(D29&lt;=F29,D29*9%,IF(D29&lt;=G29,D29*11%)))</f>
        <v>430.78</v>
      </c>
    </row>
    <row r="31" spans="3:8" ht="10.5">
      <c r="C31" s="254">
        <f>SUM(C22:C30)</f>
        <v>65664.02</v>
      </c>
      <c r="H31" s="254">
        <f>SUM(H22:H30)</f>
        <v>3347.48</v>
      </c>
    </row>
    <row r="32" spans="3:8" ht="10.5">
      <c r="C32" s="239"/>
      <c r="H32" s="239"/>
    </row>
    <row r="34" spans="5:6" ht="10.5">
      <c r="E34" s="100"/>
      <c r="F34" s="100" t="s">
        <v>279</v>
      </c>
    </row>
    <row r="35" spans="5:6" ht="12.75">
      <c r="E35" s="369" t="s">
        <v>280</v>
      </c>
      <c r="F35" s="100"/>
    </row>
  </sheetData>
  <sheetProtection/>
  <hyperlinks>
    <hyperlink ref="E35" r:id="rId1" display="www.sentenca.com.br"/>
  </hyperlinks>
  <printOptions/>
  <pageMargins left="2.0866141732283467" right="0.7086614173228347" top="1.1811023622047245" bottom="0.7874015748031497" header="0.31496062992125984" footer="0.31496062992125984"/>
  <pageSetup horizontalDpi="600" verticalDpi="600" orientation="landscape" paperSize="9" r:id="rId2"/>
  <headerFooter>
    <oddHeader>&amp;R
Anexo: 06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K35" sqref="K35"/>
    </sheetView>
  </sheetViews>
  <sheetFormatPr defaultColWidth="13.33203125" defaultRowHeight="11.25" customHeight="1"/>
  <cols>
    <col min="1" max="1" width="9.66015625" style="11" customWidth="1"/>
    <col min="2" max="2" width="12.83203125" style="11" customWidth="1"/>
    <col min="3" max="3" width="13.66015625" style="11" bestFit="1" customWidth="1"/>
    <col min="4" max="4" width="12.33203125" style="11" customWidth="1"/>
    <col min="5" max="5" width="13.66015625" style="11" bestFit="1" customWidth="1"/>
    <col min="6" max="6" width="12.33203125" style="11" customWidth="1"/>
    <col min="7" max="7" width="12.5" style="11" bestFit="1" customWidth="1"/>
    <col min="8" max="8" width="13.5" style="11" customWidth="1"/>
    <col min="9" max="16384" width="13.33203125" style="11" customWidth="1"/>
  </cols>
  <sheetData>
    <row r="1" spans="1:4" s="367" customFormat="1" ht="14.25" customHeight="1">
      <c r="A1" s="366" t="s">
        <v>287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ht="11.25" customHeight="1">
      <c r="A4" s="11" t="s">
        <v>63</v>
      </c>
    </row>
    <row r="6" spans="1:14" ht="10.5">
      <c r="A6" s="3" t="s">
        <v>272</v>
      </c>
      <c r="G6" s="198"/>
      <c r="J6" s="167"/>
      <c r="K6" s="167"/>
      <c r="L6" s="167"/>
      <c r="M6" s="167"/>
      <c r="N6" s="138" t="s">
        <v>178</v>
      </c>
    </row>
    <row r="7" spans="1:13" ht="10.5">
      <c r="A7" s="141" t="s">
        <v>273</v>
      </c>
      <c r="G7" s="198"/>
      <c r="J7" s="167"/>
      <c r="K7" s="168"/>
      <c r="L7" s="168"/>
      <c r="M7" s="168"/>
    </row>
    <row r="8" spans="1:10" ht="10.5">
      <c r="A8" s="3" t="s">
        <v>274</v>
      </c>
      <c r="G8" s="198"/>
      <c r="J8" s="167"/>
    </row>
    <row r="9" spans="1:10" ht="10.5">
      <c r="A9" s="141" t="s">
        <v>275</v>
      </c>
      <c r="G9" s="198"/>
      <c r="J9" s="167"/>
    </row>
    <row r="10" ht="15" customHeight="1" thickBot="1"/>
    <row r="11" spans="1:8" ht="11.25" customHeight="1" thickBot="1" thickTop="1">
      <c r="A11" s="39" t="s">
        <v>3</v>
      </c>
      <c r="B11" s="40" t="s">
        <v>4</v>
      </c>
      <c r="C11" s="40" t="s">
        <v>5</v>
      </c>
      <c r="D11" s="40" t="s">
        <v>6</v>
      </c>
      <c r="E11" s="40" t="s">
        <v>7</v>
      </c>
      <c r="F11" s="40" t="s">
        <v>8</v>
      </c>
      <c r="G11" s="40" t="s">
        <v>9</v>
      </c>
      <c r="H11" s="40" t="s">
        <v>10</v>
      </c>
    </row>
    <row r="12" ht="11.25" customHeight="1" thickBot="1" thickTop="1"/>
    <row r="13" spans="1:8" ht="11.25" customHeight="1" thickTop="1">
      <c r="A13" s="41" t="s">
        <v>1</v>
      </c>
      <c r="B13" s="10" t="s">
        <v>64</v>
      </c>
      <c r="C13" s="10" t="s">
        <v>64</v>
      </c>
      <c r="D13" s="9" t="s">
        <v>64</v>
      </c>
      <c r="E13" s="10" t="s">
        <v>64</v>
      </c>
      <c r="F13" s="10" t="s">
        <v>13</v>
      </c>
      <c r="G13" s="10" t="s">
        <v>65</v>
      </c>
      <c r="H13" s="42" t="s">
        <v>64</v>
      </c>
    </row>
    <row r="14" spans="1:8" ht="11.25" customHeight="1">
      <c r="A14" s="43"/>
      <c r="B14" s="169" t="s">
        <v>40</v>
      </c>
      <c r="C14" s="169" t="s">
        <v>16</v>
      </c>
      <c r="D14" s="12" t="s">
        <v>66</v>
      </c>
      <c r="E14" s="13" t="s">
        <v>66</v>
      </c>
      <c r="F14" s="13" t="s">
        <v>17</v>
      </c>
      <c r="G14" s="13" t="s">
        <v>67</v>
      </c>
      <c r="H14" s="255" t="s">
        <v>40</v>
      </c>
    </row>
    <row r="15" spans="1:8" ht="11.25" customHeight="1">
      <c r="A15" s="43"/>
      <c r="B15" s="169" t="s">
        <v>45</v>
      </c>
      <c r="C15" s="13" t="s">
        <v>247</v>
      </c>
      <c r="D15" s="256" t="s">
        <v>166</v>
      </c>
      <c r="E15" s="13" t="s">
        <v>68</v>
      </c>
      <c r="F15" s="13" t="s">
        <v>21</v>
      </c>
      <c r="G15" s="169" t="s">
        <v>255</v>
      </c>
      <c r="H15" s="255" t="s">
        <v>45</v>
      </c>
    </row>
    <row r="16" spans="1:8" ht="11.25" customHeight="1">
      <c r="A16" s="43"/>
      <c r="B16" s="13"/>
      <c r="C16" s="169" t="s">
        <v>16</v>
      </c>
      <c r="D16" s="256" t="s">
        <v>167</v>
      </c>
      <c r="E16" s="169" t="s">
        <v>168</v>
      </c>
      <c r="F16" s="13" t="s">
        <v>24</v>
      </c>
      <c r="G16" s="169" t="s">
        <v>176</v>
      </c>
      <c r="H16" s="255" t="s">
        <v>22</v>
      </c>
    </row>
    <row r="17" spans="1:8" ht="11.25" customHeight="1">
      <c r="A17" s="43"/>
      <c r="B17" s="13"/>
      <c r="C17" s="169" t="s">
        <v>169</v>
      </c>
      <c r="D17" s="12"/>
      <c r="E17" s="13"/>
      <c r="F17" s="13"/>
      <c r="G17" s="13"/>
      <c r="H17" s="44"/>
    </row>
    <row r="18" spans="1:8" ht="11.25" customHeight="1" thickBot="1">
      <c r="A18" s="45"/>
      <c r="B18" s="46"/>
      <c r="C18" s="46"/>
      <c r="D18" s="47"/>
      <c r="E18" s="46" t="s">
        <v>69</v>
      </c>
      <c r="F18" s="48"/>
      <c r="G18" s="46" t="s">
        <v>32</v>
      </c>
      <c r="H18" s="15" t="s">
        <v>70</v>
      </c>
    </row>
    <row r="19" spans="1:8" s="50" customFormat="1" ht="11.25" customHeight="1" thickTop="1">
      <c r="A19" s="12"/>
      <c r="B19" s="12"/>
      <c r="C19" s="12"/>
      <c r="D19" s="12"/>
      <c r="E19" s="12"/>
      <c r="F19" s="49"/>
      <c r="G19" s="12"/>
      <c r="H19" s="12"/>
    </row>
    <row r="20" spans="1:8" ht="10.5" customHeight="1">
      <c r="A20" s="51">
        <f>'05'!A20</f>
        <v>40817</v>
      </c>
      <c r="B20" s="343">
        <f>'05'!C20+'05'!D20</f>
        <v>11035.97</v>
      </c>
      <c r="C20" s="52">
        <f>'06'!H22</f>
        <v>406.09</v>
      </c>
      <c r="D20" s="52">
        <v>0</v>
      </c>
      <c r="E20" s="53">
        <f>IF(C20-D20&lt;=0,0,C20-D20)</f>
        <v>406.09</v>
      </c>
      <c r="F20" s="72">
        <f>'01'!I20</f>
        <v>1.0139836</v>
      </c>
      <c r="G20" s="53">
        <f>E20*F20</f>
        <v>411.77</v>
      </c>
      <c r="H20" s="53">
        <f>B20*F20</f>
        <v>11190.29</v>
      </c>
    </row>
    <row r="21" spans="1:8" ht="10.5" customHeight="1">
      <c r="A21" s="51">
        <f>'05'!A21</f>
        <v>40878</v>
      </c>
      <c r="B21" s="343">
        <f>'05'!C21</f>
        <v>11035.97</v>
      </c>
      <c r="C21" s="52">
        <f>'06'!H23</f>
        <v>406.09</v>
      </c>
      <c r="D21" s="52">
        <v>0</v>
      </c>
      <c r="E21" s="53">
        <f aca="true" t="shared" si="0" ref="E21:E26">IF(C21-D21&lt;=0,0,C21-D21)</f>
        <v>406.09</v>
      </c>
      <c r="F21" s="72">
        <f>'01'!I21</f>
        <v>1.0123814</v>
      </c>
      <c r="G21" s="53">
        <f aca="true" t="shared" si="1" ref="G21:G26">E21*F21</f>
        <v>411.12</v>
      </c>
      <c r="H21" s="53">
        <f aca="true" t="shared" si="2" ref="H21:H26">B21*F21</f>
        <v>11172.61</v>
      </c>
    </row>
    <row r="22" spans="1:8" ht="10.5" customHeight="1">
      <c r="A22" s="347" t="s">
        <v>253</v>
      </c>
      <c r="B22" s="343">
        <f>'05'!D21</f>
        <v>11035.97</v>
      </c>
      <c r="C22" s="52">
        <f>'06'!H24</f>
        <v>406.09</v>
      </c>
      <c r="D22" s="52">
        <v>0</v>
      </c>
      <c r="E22" s="53">
        <f t="shared" si="0"/>
        <v>406.09</v>
      </c>
      <c r="F22" s="72">
        <f>F21</f>
        <v>1.0123814</v>
      </c>
      <c r="G22" s="53">
        <f t="shared" si="1"/>
        <v>411.12</v>
      </c>
      <c r="H22" s="53">
        <f t="shared" si="2"/>
        <v>11172.61</v>
      </c>
    </row>
    <row r="23" spans="1:8" ht="10.5" customHeight="1">
      <c r="A23" s="51">
        <f>'05'!A22</f>
        <v>40909</v>
      </c>
      <c r="B23" s="343">
        <f>'05'!C22</f>
        <v>11035.97</v>
      </c>
      <c r="C23" s="52">
        <f>'06'!H25</f>
        <v>406.09</v>
      </c>
      <c r="D23" s="52">
        <v>0</v>
      </c>
      <c r="E23" s="53">
        <f t="shared" si="0"/>
        <v>406.09</v>
      </c>
      <c r="F23" s="72">
        <f>'01'!I22</f>
        <v>1.0115074</v>
      </c>
      <c r="G23" s="53">
        <f t="shared" si="1"/>
        <v>410.76</v>
      </c>
      <c r="H23" s="53">
        <f t="shared" si="2"/>
        <v>11162.97</v>
      </c>
    </row>
    <row r="24" spans="1:8" ht="10.5" customHeight="1">
      <c r="A24" s="51">
        <f>'05'!A23</f>
        <v>40940</v>
      </c>
      <c r="B24" s="343">
        <f>'05'!C23</f>
        <v>11035.97</v>
      </c>
      <c r="C24" s="52">
        <f>'06'!H26</f>
        <v>430.78</v>
      </c>
      <c r="D24" s="52">
        <v>0</v>
      </c>
      <c r="E24" s="53">
        <f t="shared" si="0"/>
        <v>430.78</v>
      </c>
      <c r="F24" s="72">
        <f>'01'!I23</f>
        <v>1.0115074</v>
      </c>
      <c r="G24" s="53">
        <f t="shared" si="1"/>
        <v>435.74</v>
      </c>
      <c r="H24" s="53">
        <f t="shared" si="2"/>
        <v>11162.97</v>
      </c>
    </row>
    <row r="25" spans="1:8" ht="10.5" customHeight="1">
      <c r="A25" s="51">
        <f>'05'!A24</f>
        <v>40969</v>
      </c>
      <c r="B25" s="343">
        <f>'05'!C24</f>
        <v>5885.85</v>
      </c>
      <c r="C25" s="52">
        <f>'06'!H27</f>
        <v>430.78</v>
      </c>
      <c r="D25" s="52">
        <v>0</v>
      </c>
      <c r="E25" s="53">
        <f t="shared" si="0"/>
        <v>430.78</v>
      </c>
      <c r="F25" s="72">
        <f>'01'!I24</f>
        <v>1.0104283</v>
      </c>
      <c r="G25" s="53">
        <f t="shared" si="1"/>
        <v>435.27</v>
      </c>
      <c r="H25" s="53">
        <f t="shared" si="2"/>
        <v>5947.23</v>
      </c>
    </row>
    <row r="26" spans="1:8" ht="10.5" customHeight="1">
      <c r="A26" s="347" t="s">
        <v>254</v>
      </c>
      <c r="B26" s="343">
        <f>'05'!D24</f>
        <v>4598.32</v>
      </c>
      <c r="C26" s="52">
        <f>'06'!H28</f>
        <v>430.78</v>
      </c>
      <c r="D26" s="52">
        <v>0</v>
      </c>
      <c r="E26" s="53">
        <f t="shared" si="0"/>
        <v>430.78</v>
      </c>
      <c r="F26" s="72">
        <f>F25</f>
        <v>1.0104283</v>
      </c>
      <c r="G26" s="53">
        <f t="shared" si="1"/>
        <v>435.27</v>
      </c>
      <c r="H26" s="53">
        <f t="shared" si="2"/>
        <v>4646.27</v>
      </c>
    </row>
    <row r="28" spans="2:8" ht="11.25" customHeight="1">
      <c r="B28" s="257">
        <f>SUM(B20:B26)</f>
        <v>65664.02</v>
      </c>
      <c r="C28" s="257">
        <f>SUM(C20:C26)</f>
        <v>2916.7</v>
      </c>
      <c r="D28" s="295"/>
      <c r="E28" s="257">
        <f>SUM(E20:E26)</f>
        <v>2916.7</v>
      </c>
      <c r="F28" s="37"/>
      <c r="G28" s="257">
        <f>SUM(G20:G26)</f>
        <v>2951.05</v>
      </c>
      <c r="H28" s="257">
        <f>SUM(H20:H26)</f>
        <v>66454.95</v>
      </c>
    </row>
    <row r="31" spans="5:6" ht="11.25" customHeight="1">
      <c r="E31" s="100"/>
      <c r="F31" s="100" t="s">
        <v>279</v>
      </c>
    </row>
    <row r="32" spans="5:6" ht="11.25" customHeight="1">
      <c r="E32" s="369" t="s">
        <v>280</v>
      </c>
      <c r="F32" s="100"/>
    </row>
  </sheetData>
  <sheetProtection/>
  <hyperlinks>
    <hyperlink ref="E32" r:id="rId1" display="www.sentenca.com.br"/>
  </hyperlinks>
  <printOptions/>
  <pageMargins left="2.283464566929134" right="0.7086614173228347" top="1.1811023622047245" bottom="0.7874015748031497" header="0.31496062992125984" footer="0.31496062992125984"/>
  <pageSetup horizontalDpi="600" verticalDpi="600" orientation="landscape" paperSize="9" r:id="rId2"/>
  <headerFooter>
    <oddHeader>&amp;R
Anexo: 07
Folha : 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57" sqref="F57"/>
    </sheetView>
  </sheetViews>
  <sheetFormatPr defaultColWidth="13.33203125" defaultRowHeight="10.5"/>
  <cols>
    <col min="1" max="1" width="64.66015625" style="11" customWidth="1"/>
    <col min="2" max="2" width="9.16015625" style="11" customWidth="1"/>
    <col min="3" max="3" width="16.16015625" style="55" customWidth="1"/>
    <col min="4" max="16384" width="13.33203125" style="11" customWidth="1"/>
  </cols>
  <sheetData>
    <row r="1" spans="1:4" s="367" customFormat="1" ht="14.25" customHeight="1">
      <c r="A1" s="366" t="s">
        <v>287</v>
      </c>
      <c r="B1" s="366"/>
      <c r="C1" s="366"/>
      <c r="D1" s="366"/>
    </row>
    <row r="2" spans="1:4" s="75" customFormat="1" ht="10.5" customHeight="1">
      <c r="A2" s="100"/>
      <c r="B2" s="368"/>
      <c r="C2" s="100"/>
      <c r="D2" s="100"/>
    </row>
    <row r="3" spans="1:4" s="75" customFormat="1" ht="10.5" customHeight="1">
      <c r="A3" s="100"/>
      <c r="B3" s="368"/>
      <c r="C3" s="100"/>
      <c r="D3" s="100"/>
    </row>
    <row r="4" ht="1.5" customHeight="1" hidden="1">
      <c r="B4" s="55"/>
    </row>
    <row r="5" ht="1.5" customHeight="1" hidden="1">
      <c r="B5" s="55"/>
    </row>
    <row r="6" spans="1:3" ht="15" customHeight="1">
      <c r="A6" s="364" t="s">
        <v>124</v>
      </c>
      <c r="B6" s="364"/>
      <c r="C6" s="364"/>
    </row>
    <row r="7" spans="1:3" s="195" customFormat="1" ht="12.75" customHeight="1">
      <c r="A7" s="364" t="s">
        <v>125</v>
      </c>
      <c r="B7" s="364"/>
      <c r="C7" s="364"/>
    </row>
    <row r="8" ht="17.25" customHeight="1">
      <c r="B8" s="55"/>
    </row>
    <row r="9" spans="1:14" ht="10.5">
      <c r="A9" s="3" t="s">
        <v>272</v>
      </c>
      <c r="C9" s="11"/>
      <c r="G9" s="198"/>
      <c r="J9" s="167"/>
      <c r="K9" s="167"/>
      <c r="L9" s="167"/>
      <c r="M9" s="167"/>
      <c r="N9" s="138" t="s">
        <v>178</v>
      </c>
    </row>
    <row r="10" spans="1:13" ht="10.5">
      <c r="A10" s="141" t="s">
        <v>273</v>
      </c>
      <c r="C10" s="11"/>
      <c r="G10" s="198"/>
      <c r="J10" s="167"/>
      <c r="K10" s="168"/>
      <c r="L10" s="168"/>
      <c r="M10" s="168"/>
    </row>
    <row r="11" spans="1:10" ht="10.5">
      <c r="A11" s="3" t="s">
        <v>274</v>
      </c>
      <c r="C11" s="11"/>
      <c r="G11" s="198"/>
      <c r="J11" s="167"/>
    </row>
    <row r="12" spans="1:10" ht="10.5">
      <c r="A12" s="141" t="s">
        <v>275</v>
      </c>
      <c r="C12" s="11"/>
      <c r="G12" s="198"/>
      <c r="J12" s="167"/>
    </row>
    <row r="13" spans="1:3" ht="10.5">
      <c r="A13" s="38"/>
      <c r="B13" s="55"/>
      <c r="C13" s="196"/>
    </row>
    <row r="14" spans="1:3" ht="13.5" customHeight="1">
      <c r="A14" s="38"/>
      <c r="B14" s="55"/>
      <c r="C14" s="196"/>
    </row>
    <row r="15" spans="1:3" ht="10.5">
      <c r="A15" s="197" t="s">
        <v>126</v>
      </c>
      <c r="B15" s="198" t="s">
        <v>29</v>
      </c>
      <c r="C15" s="196">
        <f>'01'!J32</f>
        <v>108952.87</v>
      </c>
    </row>
    <row r="16" spans="1:3" ht="10.5">
      <c r="A16" s="199"/>
      <c r="B16" s="198"/>
      <c r="C16" s="196"/>
    </row>
    <row r="17" spans="1:3" ht="10.5">
      <c r="A17" s="199" t="s">
        <v>71</v>
      </c>
      <c r="B17" s="198" t="s">
        <v>29</v>
      </c>
      <c r="C17" s="200">
        <f>'01'!J25</f>
        <v>18956.8</v>
      </c>
    </row>
    <row r="18" spans="1:3" ht="10.5">
      <c r="A18" s="199"/>
      <c r="B18" s="198"/>
      <c r="C18" s="200"/>
    </row>
    <row r="19" spans="1:3" ht="10.5">
      <c r="A19" s="197" t="s">
        <v>256</v>
      </c>
      <c r="B19" s="198" t="s">
        <v>29</v>
      </c>
      <c r="C19" s="196">
        <f>'01'!J28+'01'!J29+'01'!J30</f>
        <v>23541.12</v>
      </c>
    </row>
    <row r="20" spans="1:3" ht="10.5">
      <c r="A20" s="199"/>
      <c r="B20" s="198"/>
      <c r="C20" s="196"/>
    </row>
    <row r="21" spans="1:3" ht="10.5">
      <c r="A21" s="199" t="s">
        <v>127</v>
      </c>
      <c r="B21" s="198" t="s">
        <v>29</v>
      </c>
      <c r="C21" s="196">
        <f>0</f>
        <v>0</v>
      </c>
    </row>
    <row r="22" spans="1:3" ht="10.5">
      <c r="A22" s="199"/>
      <c r="B22" s="198"/>
      <c r="C22" s="196"/>
    </row>
    <row r="23" spans="1:5" ht="10.5">
      <c r="A23" s="197" t="s">
        <v>128</v>
      </c>
      <c r="B23" s="198" t="s">
        <v>29</v>
      </c>
      <c r="C23" s="196">
        <f>'07'!G28</f>
        <v>2951.05</v>
      </c>
      <c r="E23" s="201"/>
    </row>
    <row r="24" spans="1:5" ht="10.5">
      <c r="A24" s="197"/>
      <c r="B24" s="198"/>
      <c r="C24" s="196"/>
      <c r="E24" s="201"/>
    </row>
    <row r="25" spans="1:5" ht="10.5">
      <c r="A25" s="199" t="s">
        <v>72</v>
      </c>
      <c r="B25" s="198" t="s">
        <v>29</v>
      </c>
      <c r="C25" s="200">
        <f>'04'!O32</f>
        <v>9566.1</v>
      </c>
      <c r="D25" s="202">
        <f>C15-C19-C17</f>
        <v>66454.95</v>
      </c>
      <c r="E25" s="54"/>
    </row>
    <row r="26" spans="2:5" ht="10.5">
      <c r="B26" s="198"/>
      <c r="C26" s="196"/>
      <c r="D26" s="202">
        <f>D25/1.112</f>
        <v>59761.65</v>
      </c>
      <c r="E26" s="203"/>
    </row>
    <row r="27" spans="1:4" ht="10.5">
      <c r="A27" s="199" t="s">
        <v>73</v>
      </c>
      <c r="B27" s="198" t="s">
        <v>29</v>
      </c>
      <c r="C27" s="204">
        <f>C15-(C17+C19+C21+C23+C25)</f>
        <v>53937.8</v>
      </c>
      <c r="D27" s="202">
        <f>D25-D26</f>
        <v>6693.3</v>
      </c>
    </row>
    <row r="28" spans="1:4" ht="10.5">
      <c r="A28" s="199"/>
      <c r="B28" s="198"/>
      <c r="C28" s="201"/>
      <c r="D28" s="202"/>
    </row>
    <row r="29" spans="1:3" ht="10.5" customHeight="1">
      <c r="A29" s="138" t="s">
        <v>129</v>
      </c>
      <c r="B29" s="198"/>
      <c r="C29" s="205">
        <v>7</v>
      </c>
    </row>
    <row r="30" spans="1:6" ht="10.5">
      <c r="A30" s="199"/>
      <c r="B30" s="198"/>
      <c r="C30" s="196"/>
      <c r="F30" s="167"/>
    </row>
    <row r="31" spans="1:3" ht="10.5">
      <c r="A31" s="206" t="s">
        <v>130</v>
      </c>
      <c r="B31" s="207" t="s">
        <v>29</v>
      </c>
      <c r="C31" s="196">
        <f>C27/C29</f>
        <v>7705.4</v>
      </c>
    </row>
    <row r="32" spans="1:3" ht="10.5">
      <c r="A32" s="199"/>
      <c r="B32" s="198"/>
      <c r="C32" s="196"/>
    </row>
    <row r="33" spans="1:3" ht="10.5">
      <c r="A33" s="11" t="s">
        <v>74</v>
      </c>
      <c r="B33" s="198" t="s">
        <v>29</v>
      </c>
      <c r="C33" s="208">
        <v>0.275</v>
      </c>
    </row>
    <row r="34" spans="1:3" ht="10.5">
      <c r="A34" s="199"/>
      <c r="B34" s="198"/>
      <c r="C34" s="209"/>
    </row>
    <row r="35" spans="1:3" ht="13.5" customHeight="1">
      <c r="A35" s="11" t="s">
        <v>75</v>
      </c>
      <c r="B35" s="198" t="s">
        <v>29</v>
      </c>
      <c r="C35" s="210">
        <f>C31*C33</f>
        <v>2118.99</v>
      </c>
    </row>
    <row r="36" spans="2:3" ht="10.5">
      <c r="B36" s="198"/>
      <c r="C36" s="200"/>
    </row>
    <row r="37" spans="1:3" ht="10.5">
      <c r="A37" s="138" t="s">
        <v>131</v>
      </c>
      <c r="B37" s="198" t="s">
        <v>29</v>
      </c>
      <c r="C37" s="196">
        <v>826.15</v>
      </c>
    </row>
    <row r="38" spans="2:3" ht="10.5" customHeight="1">
      <c r="B38" s="198"/>
      <c r="C38" s="210" t="s">
        <v>132</v>
      </c>
    </row>
    <row r="39" ht="10.5" customHeight="1">
      <c r="B39" s="198"/>
    </row>
    <row r="40" spans="1:3" ht="10.5" customHeight="1">
      <c r="A40" s="37" t="s">
        <v>76</v>
      </c>
      <c r="B40" s="56" t="s">
        <v>29</v>
      </c>
      <c r="C40" s="59">
        <f>C35-C37</f>
        <v>1292.84</v>
      </c>
    </row>
    <row r="41" ht="15" customHeight="1"/>
    <row r="42" ht="14.25" customHeight="1"/>
    <row r="43" ht="25.5" customHeight="1" hidden="1"/>
    <row r="44" spans="1:3" s="212" customFormat="1" ht="12" customHeight="1">
      <c r="A44" s="211" t="s">
        <v>133</v>
      </c>
      <c r="B44" s="211"/>
      <c r="C44" s="211"/>
    </row>
    <row r="45" spans="1:3" ht="3.75" customHeight="1">
      <c r="A45"/>
      <c r="B45"/>
      <c r="C45"/>
    </row>
    <row r="46" spans="1:3" ht="11.25" customHeight="1">
      <c r="A46" s="213" t="s">
        <v>134</v>
      </c>
      <c r="B46"/>
      <c r="C46"/>
    </row>
    <row r="47" spans="1:3" ht="9.75" customHeight="1" thickBot="1">
      <c r="A47" s="214"/>
      <c r="B47"/>
      <c r="C47"/>
    </row>
    <row r="48" spans="1:3" s="217" customFormat="1" ht="32.25" customHeight="1" thickBot="1">
      <c r="A48" s="215" t="s">
        <v>135</v>
      </c>
      <c r="B48" s="216" t="s">
        <v>136</v>
      </c>
      <c r="C48" s="216" t="s">
        <v>137</v>
      </c>
    </row>
    <row r="49" spans="1:4" ht="11.25" thickBot="1">
      <c r="A49" s="218" t="s">
        <v>138</v>
      </c>
      <c r="B49" s="219" t="s">
        <v>30</v>
      </c>
      <c r="C49" s="219" t="s">
        <v>30</v>
      </c>
      <c r="D49" s="220"/>
    </row>
    <row r="50" spans="1:4" ht="11.25" thickBot="1">
      <c r="A50" s="218" t="s">
        <v>139</v>
      </c>
      <c r="B50" s="219">
        <v>7.5</v>
      </c>
      <c r="C50" s="219">
        <v>134.08</v>
      </c>
      <c r="D50" s="220"/>
    </row>
    <row r="51" spans="1:4" ht="11.25" thickBot="1">
      <c r="A51" s="218" t="s">
        <v>140</v>
      </c>
      <c r="B51" s="219">
        <v>15</v>
      </c>
      <c r="C51" s="219">
        <v>335.03</v>
      </c>
      <c r="D51" s="220"/>
    </row>
    <row r="52" spans="1:4" ht="11.25" thickBot="1">
      <c r="A52" s="218" t="s">
        <v>141</v>
      </c>
      <c r="B52" s="219">
        <v>22.5</v>
      </c>
      <c r="C52" s="219">
        <v>602.96</v>
      </c>
      <c r="D52" s="220"/>
    </row>
    <row r="53" spans="1:4" ht="11.25" thickBot="1">
      <c r="A53" s="218" t="s">
        <v>142</v>
      </c>
      <c r="B53" s="219">
        <v>27.5</v>
      </c>
      <c r="C53" s="219">
        <v>826.15</v>
      </c>
      <c r="D53" s="220"/>
    </row>
    <row r="54" spans="1:4" ht="10.5">
      <c r="A54" s="221"/>
      <c r="B54" s="222"/>
      <c r="C54" s="222"/>
      <c r="D54" s="220"/>
    </row>
    <row r="55" spans="1:4" ht="10.5">
      <c r="A55" s="223" t="s">
        <v>143</v>
      </c>
      <c r="B55" s="224"/>
      <c r="C55" s="224"/>
      <c r="D55" s="220"/>
    </row>
    <row r="57" ht="6.75" customHeight="1"/>
    <row r="58" spans="1:2" ht="10.5">
      <c r="A58" s="100"/>
      <c r="B58" s="100" t="s">
        <v>279</v>
      </c>
    </row>
    <row r="59" spans="1:2" ht="12.75">
      <c r="A59" s="369" t="s">
        <v>280</v>
      </c>
      <c r="B59" s="100"/>
    </row>
  </sheetData>
  <sheetProtection/>
  <mergeCells count="2">
    <mergeCell ref="A6:C6"/>
    <mergeCell ref="A7:C7"/>
  </mergeCells>
  <hyperlinks>
    <hyperlink ref="A59" r:id="rId1" display="www.sentenca.com.br"/>
  </hyperlinks>
  <printOptions/>
  <pageMargins left="1.299212598425197" right="0.7086614173228347" top="0.984251968503937" bottom="0.7874015748031497" header="0.31496062992125984" footer="0.31496062992125984"/>
  <pageSetup horizontalDpi="600" verticalDpi="600" orientation="portrait" paperSize="9" r:id="rId2"/>
  <headerFooter>
    <oddHeader>&amp;R
Anexo: 08
Folha 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de Foggi</dc:creator>
  <cp:keywords/>
  <dc:description/>
  <cp:lastModifiedBy>User</cp:lastModifiedBy>
  <cp:lastPrinted>2015-04-10T20:00:52Z</cp:lastPrinted>
  <dcterms:created xsi:type="dcterms:W3CDTF">1998-04-06T19:37:35Z</dcterms:created>
  <dcterms:modified xsi:type="dcterms:W3CDTF">2015-04-10T20:04:33Z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